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vana\Desktop\"/>
    </mc:Choice>
  </mc:AlternateContent>
  <xr:revisionPtr revIDLastSave="0" documentId="13_ncr:1_{660C6DDC-719B-4FD9-8745-7B70A121F11A}" xr6:coauthVersionLast="47" xr6:coauthVersionMax="47" xr10:uidLastSave="{00000000-0000-0000-0000-000000000000}"/>
  <bookViews>
    <workbookView xWindow="-120" yWindow="-120" windowWidth="20730" windowHeight="11040" firstSheet="3" activeTab="19" xr2:uid="{7A7686FE-2380-48BB-A9B5-05A5978CFC81}"/>
  </bookViews>
  <sheets>
    <sheet name="Насловна нове" sheetId="175" r:id="rId1"/>
    <sheet name="Преглед" sheetId="50" state="hidden" r:id="rId2"/>
    <sheet name="Задња" sheetId="28" state="hidden" r:id="rId3"/>
    <sheet name="47" sheetId="115" r:id="rId4"/>
    <sheet name="49" sheetId="117" state="hidden" r:id="rId5"/>
    <sheet name="51" sheetId="118" r:id="rId6"/>
    <sheet name="57" sheetId="120" r:id="rId7"/>
    <sheet name="58" sheetId="184" state="hidden" r:id="rId8"/>
    <sheet name="59" sheetId="185" r:id="rId9"/>
    <sheet name="60" sheetId="183" r:id="rId10"/>
    <sheet name="61" sheetId="186" state="hidden" r:id="rId11"/>
    <sheet name="67" sheetId="188" r:id="rId12"/>
    <sheet name="68" sheetId="177" r:id="rId13"/>
    <sheet name="Sheet1" sheetId="189" state="hidden" r:id="rId14"/>
    <sheet name="69" sheetId="181" r:id="rId15"/>
    <sheet name="70" sheetId="179" r:id="rId16"/>
    <sheet name="71" sheetId="191" r:id="rId17"/>
    <sheet name="72" sheetId="121" r:id="rId18"/>
    <sheet name="73" sheetId="192" r:id="rId19"/>
    <sheet name="74" sheetId="193" r:id="rId20"/>
  </sheets>
  <definedNames>
    <definedName name="_xlnm._FilterDatabase" localSheetId="1" hidden="1">Преглед!#REF!</definedName>
    <definedName name="_Hlk153280890" localSheetId="0">'Насловна нове'!#REF!</definedName>
    <definedName name="_xlnm.Print_Area" localSheetId="3">'47'!$A$1:$I$28</definedName>
    <definedName name="_xlnm.Print_Area" localSheetId="4">'49'!$A$1:$I$34</definedName>
    <definedName name="_xlnm.Print_Area" localSheetId="5">'51'!$A$1:$I$28</definedName>
    <definedName name="_xlnm.Print_Area" localSheetId="6">'57'!$A$1:$I$35</definedName>
    <definedName name="_xlnm.Print_Area" localSheetId="7">'58'!$A$1:$I$35</definedName>
    <definedName name="_xlnm.Print_Area" localSheetId="8">'59'!$A$1:$I$35</definedName>
    <definedName name="_xlnm.Print_Area" localSheetId="9">'60'!$A$1:$I$35</definedName>
    <definedName name="_xlnm.Print_Area" localSheetId="10">'61'!$A$1:$I$25</definedName>
    <definedName name="_xlnm.Print_Area" localSheetId="11">'67'!$A$1:$I$29</definedName>
    <definedName name="_xlnm.Print_Area" localSheetId="12">'68'!$A$1:$I$28</definedName>
    <definedName name="_xlnm.Print_Area" localSheetId="14">'69'!$A$1:$I$47</definedName>
    <definedName name="_xlnm.Print_Area" localSheetId="15">'70'!$A$1:$I$28</definedName>
    <definedName name="_xlnm.Print_Area" localSheetId="17">'72'!$A$1:$I$25</definedName>
    <definedName name="_xlnm.Print_Area" localSheetId="2">Задња!$A$1:$J$40</definedName>
    <definedName name="_xlnm.Print_Area" localSheetId="0">'Насловна нове'!$A$1:$H$39</definedName>
    <definedName name="_xlnm.Print_Area" localSheetId="1">Преглед!$A$1:$G$269</definedName>
    <definedName name="_xlnm.Print_Titles" localSheetId="1">Преглед!$1:$3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93" l="1"/>
  <c r="I34" i="193"/>
  <c r="I33" i="193"/>
  <c r="I11" i="193"/>
  <c r="I12" i="193"/>
  <c r="I13" i="193"/>
  <c r="I14" i="193"/>
  <c r="I15" i="193"/>
  <c r="I16" i="193"/>
  <c r="I17" i="193"/>
  <c r="I18" i="193"/>
  <c r="I19" i="193"/>
  <c r="I20" i="193"/>
  <c r="I21" i="193"/>
  <c r="I22" i="193"/>
  <c r="I23" i="193"/>
  <c r="I24" i="193"/>
  <c r="I25" i="193"/>
  <c r="I26" i="193"/>
  <c r="I27" i="193"/>
  <c r="I28" i="193"/>
  <c r="I29" i="193"/>
  <c r="I30" i="193"/>
  <c r="I31" i="193"/>
  <c r="I32" i="193"/>
  <c r="I10" i="193"/>
  <c r="I22" i="192"/>
  <c r="I21" i="192"/>
  <c r="I20" i="192"/>
  <c r="I11" i="192"/>
  <c r="I12" i="192"/>
  <c r="I13" i="192"/>
  <c r="I14" i="192"/>
  <c r="I15" i="192"/>
  <c r="I16" i="192"/>
  <c r="I17" i="192"/>
  <c r="I18" i="192"/>
  <c r="I19" i="192"/>
  <c r="I10" i="192"/>
  <c r="I22" i="191"/>
  <c r="I21" i="191"/>
  <c r="I20" i="191"/>
  <c r="I11" i="191"/>
  <c r="I12" i="191"/>
  <c r="I13" i="191"/>
  <c r="I14" i="191"/>
  <c r="I15" i="191"/>
  <c r="I16" i="191"/>
  <c r="I17" i="191"/>
  <c r="I18" i="191"/>
  <c r="I19" i="191"/>
  <c r="I10" i="191"/>
  <c r="I25" i="179"/>
  <c r="I24" i="179"/>
  <c r="I23" i="179"/>
  <c r="I11" i="179"/>
  <c r="I12" i="179"/>
  <c r="I13" i="179"/>
  <c r="I14" i="179"/>
  <c r="I15" i="179"/>
  <c r="I16" i="179"/>
  <c r="I17" i="179"/>
  <c r="I18" i="179"/>
  <c r="I19" i="179"/>
  <c r="I20" i="179"/>
  <c r="I21" i="179"/>
  <c r="I22" i="179"/>
  <c r="I10" i="179"/>
  <c r="I44" i="181"/>
  <c r="I43" i="181"/>
  <c r="I42" i="181"/>
  <c r="I41" i="181"/>
  <c r="I11" i="181"/>
  <c r="I12" i="181"/>
  <c r="I13" i="181"/>
  <c r="I14" i="181"/>
  <c r="I15" i="181"/>
  <c r="I16" i="181"/>
  <c r="I17" i="181"/>
  <c r="I18" i="181"/>
  <c r="I19" i="181"/>
  <c r="I20" i="181"/>
  <c r="I21" i="181"/>
  <c r="I22" i="181"/>
  <c r="I23" i="181"/>
  <c r="I24" i="181"/>
  <c r="I25" i="181"/>
  <c r="I26" i="181"/>
  <c r="I27" i="181"/>
  <c r="I28" i="181"/>
  <c r="I29" i="181"/>
  <c r="I30" i="181"/>
  <c r="I31" i="181"/>
  <c r="I32" i="181"/>
  <c r="I33" i="181"/>
  <c r="I34" i="181"/>
  <c r="I35" i="181"/>
  <c r="I36" i="181"/>
  <c r="I37" i="181"/>
  <c r="I38" i="181"/>
  <c r="I39" i="181"/>
  <c r="I40" i="181"/>
  <c r="I10" i="181"/>
  <c r="I25" i="177"/>
  <c r="I24" i="177"/>
  <c r="I23" i="177"/>
  <c r="I11" i="177"/>
  <c r="I12" i="177"/>
  <c r="I13" i="177"/>
  <c r="I14" i="177"/>
  <c r="I15" i="177"/>
  <c r="I16" i="177"/>
  <c r="I17" i="177"/>
  <c r="I18" i="177"/>
  <c r="I19" i="177"/>
  <c r="I20" i="177"/>
  <c r="I21" i="177"/>
  <c r="I22" i="177"/>
  <c r="I10" i="177"/>
  <c r="I25" i="188"/>
  <c r="I24" i="188"/>
  <c r="I23" i="188"/>
  <c r="I11" i="188"/>
  <c r="I12" i="188"/>
  <c r="I13" i="188"/>
  <c r="I14" i="188"/>
  <c r="I15" i="188"/>
  <c r="I16" i="188"/>
  <c r="I17" i="188"/>
  <c r="I18" i="188"/>
  <c r="I19" i="188"/>
  <c r="I20" i="188"/>
  <c r="I21" i="188"/>
  <c r="I22" i="188"/>
  <c r="I10" i="188"/>
  <c r="I30" i="183"/>
  <c r="I29" i="183"/>
  <c r="I28" i="183"/>
  <c r="I11" i="183"/>
  <c r="I12" i="183"/>
  <c r="I13" i="183"/>
  <c r="I14" i="183"/>
  <c r="I15" i="183"/>
  <c r="I16" i="183"/>
  <c r="I17" i="183"/>
  <c r="I18" i="183"/>
  <c r="I19" i="183"/>
  <c r="I20" i="183"/>
  <c r="I21" i="183"/>
  <c r="I22" i="183"/>
  <c r="I23" i="183"/>
  <c r="I24" i="183"/>
  <c r="I25" i="183"/>
  <c r="I26" i="183"/>
  <c r="I27" i="183"/>
  <c r="I10" i="183"/>
  <c r="I30" i="185"/>
  <c r="I29" i="185"/>
  <c r="I28" i="185"/>
  <c r="I11" i="185"/>
  <c r="I12" i="185"/>
  <c r="I13" i="185"/>
  <c r="I14" i="185"/>
  <c r="I15" i="185"/>
  <c r="I16" i="185"/>
  <c r="I17" i="185"/>
  <c r="I18" i="185"/>
  <c r="I19" i="185"/>
  <c r="I20" i="185"/>
  <c r="I21" i="185"/>
  <c r="I22" i="185"/>
  <c r="I23" i="185"/>
  <c r="I24" i="185"/>
  <c r="I25" i="185"/>
  <c r="I26" i="185"/>
  <c r="I27" i="185"/>
  <c r="I10" i="185"/>
  <c r="I30" i="120"/>
  <c r="I29" i="120"/>
  <c r="I28" i="120"/>
  <c r="I11" i="120"/>
  <c r="I12" i="120"/>
  <c r="I13" i="120"/>
  <c r="I14" i="120"/>
  <c r="I15" i="120"/>
  <c r="I16" i="120"/>
  <c r="I17" i="120"/>
  <c r="I18" i="120"/>
  <c r="I19" i="120"/>
  <c r="I20" i="120"/>
  <c r="I21" i="120"/>
  <c r="I22" i="120"/>
  <c r="I23" i="120"/>
  <c r="I24" i="120"/>
  <c r="I25" i="120"/>
  <c r="I26" i="120"/>
  <c r="I27" i="120"/>
  <c r="I10" i="120"/>
  <c r="I25" i="118"/>
  <c r="I24" i="118"/>
  <c r="I23" i="118"/>
  <c r="I11" i="118"/>
  <c r="I12" i="118"/>
  <c r="I13" i="118"/>
  <c r="I14" i="118"/>
  <c r="I15" i="118"/>
  <c r="I16" i="118"/>
  <c r="I17" i="118"/>
  <c r="I18" i="118"/>
  <c r="I19" i="118"/>
  <c r="I20" i="118"/>
  <c r="I21" i="118"/>
  <c r="I22" i="118"/>
  <c r="I10" i="118"/>
  <c r="I22" i="115"/>
  <c r="I21" i="115"/>
  <c r="I20" i="115"/>
  <c r="I11" i="115"/>
  <c r="I12" i="115"/>
  <c r="I13" i="115"/>
  <c r="I14" i="115"/>
  <c r="I15" i="115"/>
  <c r="I16" i="115"/>
  <c r="I17" i="115"/>
  <c r="I18" i="115"/>
  <c r="I19" i="115"/>
  <c r="I10" i="115"/>
  <c r="I22" i="121"/>
  <c r="I21" i="121"/>
  <c r="I20" i="121"/>
  <c r="I11" i="121"/>
  <c r="I12" i="121"/>
  <c r="I13" i="121"/>
  <c r="I14" i="121"/>
  <c r="I15" i="121"/>
  <c r="I16" i="121"/>
  <c r="I17" i="121"/>
  <c r="I18" i="121"/>
  <c r="I19" i="121"/>
  <c r="I10" i="121"/>
  <c r="E34" i="193" l="1"/>
  <c r="E33" i="193"/>
  <c r="G32" i="193"/>
  <c r="G31" i="193"/>
  <c r="G30" i="193"/>
  <c r="G29" i="193"/>
  <c r="G28" i="193"/>
  <c r="G27" i="193"/>
  <c r="G26" i="193"/>
  <c r="G25" i="193"/>
  <c r="G24" i="193"/>
  <c r="G23" i="193"/>
  <c r="G22" i="193"/>
  <c r="G21" i="193"/>
  <c r="G20" i="193"/>
  <c r="G19" i="193"/>
  <c r="G18" i="193"/>
  <c r="G17" i="193"/>
  <c r="G16" i="193"/>
  <c r="G15" i="193"/>
  <c r="G14" i="193"/>
  <c r="G13" i="193"/>
  <c r="G12" i="193"/>
  <c r="G11" i="193"/>
  <c r="G10" i="193"/>
  <c r="E21" i="192"/>
  <c r="E20" i="192"/>
  <c r="E22" i="192" s="1"/>
  <c r="G19" i="192"/>
  <c r="G18" i="192"/>
  <c r="G17" i="192"/>
  <c r="G21" i="192" s="1"/>
  <c r="G16" i="192"/>
  <c r="G15" i="192"/>
  <c r="G14" i="192"/>
  <c r="G13" i="192"/>
  <c r="G12" i="192"/>
  <c r="G11" i="192"/>
  <c r="G10" i="192"/>
  <c r="G20" i="192" s="1"/>
  <c r="G22" i="192" s="1"/>
  <c r="E21" i="191"/>
  <c r="E20" i="191"/>
  <c r="E22" i="191" s="1"/>
  <c r="G19" i="191"/>
  <c r="G18" i="191"/>
  <c r="G17" i="191"/>
  <c r="G21" i="191" s="1"/>
  <c r="G16" i="191"/>
  <c r="G15" i="191"/>
  <c r="G14" i="191"/>
  <c r="G13" i="191"/>
  <c r="G12" i="191"/>
  <c r="G11" i="191"/>
  <c r="G10" i="191"/>
  <c r="G20" i="191" s="1"/>
  <c r="G43" i="181"/>
  <c r="E42" i="181"/>
  <c r="G15" i="188"/>
  <c r="G34" i="193" l="1"/>
  <c r="E35" i="193"/>
  <c r="G33" i="193"/>
  <c r="G35" i="193" s="1"/>
  <c r="G22" i="191"/>
  <c r="E195" i="50"/>
  <c r="F36" i="175"/>
  <c r="H36" i="175"/>
  <c r="E36" i="175"/>
  <c r="G32" i="175"/>
  <c r="K32" i="175" s="1"/>
  <c r="G31" i="175"/>
  <c r="K31" i="175" s="1"/>
  <c r="G33" i="175"/>
  <c r="K33" i="175" s="1"/>
  <c r="F273" i="50"/>
  <c r="F274" i="50"/>
  <c r="F275" i="50"/>
  <c r="Q108" i="50"/>
  <c r="Q109" i="50"/>
  <c r="Q111" i="50"/>
  <c r="Q112" i="50"/>
  <c r="Q113" i="50"/>
  <c r="Q114" i="50"/>
  <c r="Q115" i="50"/>
  <c r="Q116" i="50"/>
  <c r="Q117" i="50"/>
  <c r="Q118" i="50"/>
  <c r="Q119" i="50"/>
  <c r="Q120" i="50"/>
  <c r="Q124" i="50"/>
  <c r="Q125" i="50"/>
  <c r="Q126" i="50"/>
  <c r="Q127" i="50"/>
  <c r="Q128" i="50"/>
  <c r="Q129" i="50"/>
  <c r="Q130" i="50"/>
  <c r="Q131" i="50"/>
  <c r="Q132" i="50"/>
  <c r="Q133" i="50"/>
  <c r="Q134" i="50"/>
  <c r="Q135" i="50"/>
  <c r="Q136" i="50"/>
  <c r="Q137" i="50"/>
  <c r="Q138" i="50"/>
  <c r="Q139" i="50"/>
  <c r="Q140" i="50"/>
  <c r="Q141" i="50"/>
  <c r="Q142" i="50"/>
  <c r="Q143" i="50"/>
  <c r="Q144" i="50"/>
  <c r="Q145" i="50"/>
  <c r="Q146" i="50"/>
  <c r="Q147" i="50"/>
  <c r="Q148" i="50"/>
  <c r="Q149" i="50"/>
  <c r="Q150" i="50"/>
  <c r="Q151" i="50"/>
  <c r="Q152" i="50"/>
  <c r="Q153" i="50"/>
  <c r="Q154" i="50"/>
  <c r="Q155" i="50"/>
  <c r="Q156" i="50"/>
  <c r="Q157" i="50"/>
  <c r="Q158" i="50"/>
  <c r="Q159" i="50"/>
  <c r="Q160" i="50"/>
  <c r="Q161" i="50"/>
  <c r="Q162" i="50"/>
  <c r="Q163" i="50"/>
  <c r="Q164" i="50"/>
  <c r="Q165" i="50"/>
  <c r="Q166" i="50"/>
  <c r="Q167" i="50"/>
  <c r="Q168" i="50"/>
  <c r="Q169" i="50"/>
  <c r="Q170" i="50"/>
  <c r="Q171" i="50"/>
  <c r="Q172" i="50"/>
  <c r="Q173" i="50"/>
  <c r="Q174" i="50"/>
  <c r="Q175" i="50"/>
  <c r="Q176" i="50"/>
  <c r="Q177" i="50"/>
  <c r="Q178" i="50"/>
  <c r="Q179" i="50"/>
  <c r="Q180" i="50"/>
  <c r="Q181" i="50"/>
  <c r="Q182" i="50"/>
  <c r="Q183" i="50"/>
  <c r="Q184" i="50"/>
  <c r="Q185" i="50"/>
  <c r="Q186" i="50"/>
  <c r="Q187" i="50"/>
  <c r="Q188" i="50"/>
  <c r="Q189" i="50"/>
  <c r="Q190" i="50"/>
  <c r="Q191" i="50"/>
  <c r="Q192" i="50"/>
  <c r="Q193" i="50"/>
  <c r="Q194" i="50"/>
  <c r="Q195" i="50"/>
  <c r="Q196" i="50"/>
  <c r="Q197" i="50"/>
  <c r="Q198" i="50"/>
  <c r="Q199" i="50"/>
  <c r="Q200" i="50"/>
  <c r="Q201" i="50"/>
  <c r="Q202" i="50"/>
  <c r="Q203" i="50"/>
  <c r="Q204" i="50"/>
  <c r="Q205" i="50"/>
  <c r="Q206" i="50"/>
  <c r="Q207" i="50"/>
  <c r="Q208" i="50"/>
  <c r="Q209" i="50"/>
  <c r="Q210" i="50"/>
  <c r="Q211" i="50"/>
  <c r="Q212" i="50"/>
  <c r="Q213" i="50"/>
  <c r="Q214" i="50"/>
  <c r="Q215" i="50"/>
  <c r="Q216" i="50"/>
  <c r="Q217" i="50"/>
  <c r="Q218" i="50"/>
  <c r="Q219" i="50"/>
  <c r="Q220" i="50"/>
  <c r="Q221" i="50"/>
  <c r="Q222" i="50"/>
  <c r="Q223" i="50"/>
  <c r="Q224" i="50"/>
  <c r="Q225" i="50"/>
  <c r="Q226" i="50"/>
  <c r="Q227" i="50"/>
  <c r="Q228" i="50"/>
  <c r="Q229" i="50"/>
  <c r="Q230" i="50"/>
  <c r="Q231" i="50"/>
  <c r="Q232" i="50"/>
  <c r="Q233" i="50"/>
  <c r="Q234" i="50"/>
  <c r="Q235" i="50"/>
  <c r="Q236" i="50"/>
  <c r="Q237" i="50"/>
  <c r="Q238" i="50"/>
  <c r="Q239" i="50"/>
  <c r="Q240" i="50"/>
  <c r="Q241" i="50"/>
  <c r="Q242" i="50"/>
  <c r="Q243" i="50"/>
  <c r="Q244" i="50"/>
  <c r="Q245" i="50"/>
  <c r="Q246" i="50"/>
  <c r="Q247" i="50"/>
  <c r="Q248" i="50"/>
  <c r="Q249" i="50"/>
  <c r="Q250" i="50"/>
  <c r="Q251" i="50"/>
  <c r="Q252" i="50"/>
  <c r="Q253" i="50"/>
  <c r="Q254" i="50"/>
  <c r="Q255" i="50"/>
  <c r="Q256" i="50"/>
  <c r="Q257" i="50"/>
  <c r="Q258" i="50"/>
  <c r="Q259" i="50"/>
  <c r="Q260" i="50"/>
  <c r="Q261" i="50"/>
  <c r="Q262" i="50"/>
  <c r="Q263" i="50"/>
  <c r="Q264" i="50"/>
  <c r="Q265" i="50"/>
  <c r="Q110" i="50"/>
  <c r="K193" i="50" l="1"/>
  <c r="G193" i="50"/>
  <c r="K192" i="50"/>
  <c r="G192" i="50"/>
  <c r="H191" i="50"/>
  <c r="K191" i="50" s="1"/>
  <c r="G191" i="50"/>
  <c r="K165" i="50"/>
  <c r="G165" i="50"/>
  <c r="K164" i="50"/>
  <c r="G164" i="50"/>
  <c r="K163" i="50"/>
  <c r="G163" i="50"/>
  <c r="K162" i="50"/>
  <c r="G162" i="50"/>
  <c r="J268" i="50"/>
  <c r="E268" i="50"/>
  <c r="J267" i="50"/>
  <c r="J269" i="50" s="1"/>
  <c r="I267" i="50"/>
  <c r="H267" i="50"/>
  <c r="E267" i="50"/>
  <c r="K266" i="50"/>
  <c r="G266" i="50"/>
  <c r="K265" i="50"/>
  <c r="G265" i="50"/>
  <c r="H264" i="50"/>
  <c r="K264" i="50" s="1"/>
  <c r="G264" i="50"/>
  <c r="K263" i="50"/>
  <c r="G263" i="50"/>
  <c r="K262" i="50"/>
  <c r="G262" i="50"/>
  <c r="I261" i="50"/>
  <c r="K261" i="50" s="1"/>
  <c r="G261" i="50"/>
  <c r="K260" i="50"/>
  <c r="G260" i="50"/>
  <c r="K259" i="50"/>
  <c r="G259" i="50"/>
  <c r="K258" i="50"/>
  <c r="G258" i="50"/>
  <c r="K257" i="50"/>
  <c r="G257" i="50"/>
  <c r="K256" i="50"/>
  <c r="G256" i="50"/>
  <c r="K255" i="50"/>
  <c r="G255" i="50"/>
  <c r="K254" i="50"/>
  <c r="G254" i="50"/>
  <c r="K253" i="50"/>
  <c r="G253" i="50"/>
  <c r="K252" i="50"/>
  <c r="G252" i="50"/>
  <c r="K251" i="50"/>
  <c r="G251" i="50"/>
  <c r="K250" i="50"/>
  <c r="G250" i="50"/>
  <c r="K249" i="50"/>
  <c r="G249" i="50"/>
  <c r="K248" i="50"/>
  <c r="G248" i="50"/>
  <c r="K247" i="50"/>
  <c r="G247" i="50"/>
  <c r="K246" i="50"/>
  <c r="G246" i="50"/>
  <c r="K245" i="50"/>
  <c r="G245" i="50"/>
  <c r="K244" i="50"/>
  <c r="G244" i="50"/>
  <c r="J240" i="50"/>
  <c r="E240" i="50"/>
  <c r="J239" i="50"/>
  <c r="I239" i="50"/>
  <c r="H239" i="50"/>
  <c r="E239" i="50"/>
  <c r="H240" i="50"/>
  <c r="K238" i="50"/>
  <c r="G238" i="50"/>
  <c r="K237" i="50"/>
  <c r="G237" i="50"/>
  <c r="I236" i="50"/>
  <c r="K236" i="50" s="1"/>
  <c r="G236" i="50"/>
  <c r="K235" i="50"/>
  <c r="G235" i="50"/>
  <c r="K234" i="50"/>
  <c r="G234" i="50"/>
  <c r="K233" i="50"/>
  <c r="G233" i="50"/>
  <c r="K232" i="50"/>
  <c r="G232" i="50"/>
  <c r="K231" i="50"/>
  <c r="G231" i="50"/>
  <c r="K230" i="50"/>
  <c r="G230" i="50"/>
  <c r="K229" i="50"/>
  <c r="G229" i="50"/>
  <c r="J225" i="50"/>
  <c r="E225" i="50"/>
  <c r="J224" i="50"/>
  <c r="I224" i="50"/>
  <c r="H224" i="50"/>
  <c r="E224" i="50"/>
  <c r="H225" i="50"/>
  <c r="K223" i="50"/>
  <c r="G223" i="50"/>
  <c r="K222" i="50"/>
  <c r="G222" i="50"/>
  <c r="I221" i="50"/>
  <c r="K221" i="50" s="1"/>
  <c r="G221" i="50"/>
  <c r="K220" i="50"/>
  <c r="G220" i="50"/>
  <c r="K219" i="50"/>
  <c r="G219" i="50"/>
  <c r="K218" i="50"/>
  <c r="G218" i="50"/>
  <c r="K217" i="50"/>
  <c r="G217" i="50"/>
  <c r="K216" i="50"/>
  <c r="G216" i="50"/>
  <c r="K215" i="50"/>
  <c r="G215" i="50"/>
  <c r="K214" i="50"/>
  <c r="G214" i="50"/>
  <c r="J210" i="50"/>
  <c r="E210" i="50"/>
  <c r="J209" i="50"/>
  <c r="I209" i="50"/>
  <c r="H209" i="50"/>
  <c r="E209" i="50"/>
  <c r="H210" i="50"/>
  <c r="K208" i="50"/>
  <c r="G208" i="50"/>
  <c r="K207" i="50"/>
  <c r="G207" i="50"/>
  <c r="I206" i="50"/>
  <c r="K206" i="50" s="1"/>
  <c r="G206" i="50"/>
  <c r="K205" i="50"/>
  <c r="G205" i="50"/>
  <c r="K204" i="50"/>
  <c r="G204" i="50"/>
  <c r="K203" i="50"/>
  <c r="G203" i="50"/>
  <c r="K202" i="50"/>
  <c r="G202" i="50"/>
  <c r="K201" i="50"/>
  <c r="G201" i="50"/>
  <c r="K200" i="50"/>
  <c r="G200" i="50"/>
  <c r="K199" i="50"/>
  <c r="G199" i="50"/>
  <c r="R122" i="50"/>
  <c r="Q122" i="50" s="1"/>
  <c r="R121" i="50"/>
  <c r="Q121" i="50" s="1"/>
  <c r="G34" i="175"/>
  <c r="K34" i="175" s="1"/>
  <c r="G30" i="175"/>
  <c r="K30" i="175" s="1"/>
  <c r="G29" i="175"/>
  <c r="K29" i="175" s="1"/>
  <c r="G28" i="175"/>
  <c r="K28" i="175" s="1"/>
  <c r="G27" i="175"/>
  <c r="K27" i="175" s="1"/>
  <c r="G19" i="121"/>
  <c r="G18" i="121"/>
  <c r="G17" i="121"/>
  <c r="G16" i="121"/>
  <c r="G15" i="121"/>
  <c r="G14" i="121"/>
  <c r="G13" i="121"/>
  <c r="G12" i="121"/>
  <c r="G11" i="121"/>
  <c r="G10" i="121"/>
  <c r="G41" i="181"/>
  <c r="G40" i="181"/>
  <c r="G39" i="181"/>
  <c r="G38" i="181"/>
  <c r="G37" i="181"/>
  <c r="G36" i="181"/>
  <c r="G35" i="181"/>
  <c r="G34" i="181"/>
  <c r="G33" i="181"/>
  <c r="G32" i="181"/>
  <c r="G31" i="181"/>
  <c r="G30" i="181"/>
  <c r="G29" i="181"/>
  <c r="G28" i="181"/>
  <c r="G27" i="181"/>
  <c r="G26" i="181"/>
  <c r="G25" i="181"/>
  <c r="G24" i="181"/>
  <c r="G23" i="181"/>
  <c r="G22" i="181"/>
  <c r="G21" i="181"/>
  <c r="G20" i="181"/>
  <c r="G19" i="181"/>
  <c r="G18" i="181"/>
  <c r="G17" i="181"/>
  <c r="G16" i="181"/>
  <c r="G15" i="181"/>
  <c r="G14" i="181"/>
  <c r="G13" i="181"/>
  <c r="G12" i="181"/>
  <c r="G11" i="181"/>
  <c r="G10" i="181"/>
  <c r="G22" i="179"/>
  <c r="G21" i="179"/>
  <c r="G20" i="179"/>
  <c r="G24" i="179" s="1"/>
  <c r="G19" i="179"/>
  <c r="G18" i="179"/>
  <c r="G17" i="179"/>
  <c r="G16" i="179"/>
  <c r="G15" i="179"/>
  <c r="G14" i="179"/>
  <c r="G13" i="179"/>
  <c r="G12" i="179"/>
  <c r="G11" i="179"/>
  <c r="G10" i="179"/>
  <c r="E24" i="177"/>
  <c r="E23" i="177"/>
  <c r="G22" i="177"/>
  <c r="G21" i="177"/>
  <c r="G20" i="177"/>
  <c r="G19" i="177"/>
  <c r="G18" i="177"/>
  <c r="G17" i="177"/>
  <c r="G16" i="177"/>
  <c r="G15" i="177"/>
  <c r="G14" i="177"/>
  <c r="G13" i="177"/>
  <c r="G12" i="177"/>
  <c r="G11" i="177"/>
  <c r="G10" i="177"/>
  <c r="E24" i="188"/>
  <c r="E23" i="188"/>
  <c r="E25" i="188" s="1"/>
  <c r="G22" i="188"/>
  <c r="G21" i="188"/>
  <c r="G20" i="188"/>
  <c r="G19" i="188"/>
  <c r="G18" i="188"/>
  <c r="G17" i="188"/>
  <c r="G24" i="188" s="1"/>
  <c r="G16" i="188"/>
  <c r="G14" i="188"/>
  <c r="G13" i="188"/>
  <c r="G12" i="188"/>
  <c r="G11" i="188"/>
  <c r="G10" i="188"/>
  <c r="G23" i="188" s="1"/>
  <c r="E21" i="186"/>
  <c r="E20" i="186"/>
  <c r="E22" i="186" s="1"/>
  <c r="G19" i="186"/>
  <c r="G18" i="186"/>
  <c r="G17" i="186"/>
  <c r="G16" i="186"/>
  <c r="G15" i="186"/>
  <c r="G14" i="186"/>
  <c r="G13" i="186"/>
  <c r="G12" i="186"/>
  <c r="G11" i="186"/>
  <c r="G10" i="186"/>
  <c r="E29" i="183"/>
  <c r="E28" i="183"/>
  <c r="E30" i="183" s="1"/>
  <c r="G27" i="183"/>
  <c r="G26" i="183"/>
  <c r="G25" i="183"/>
  <c r="G24" i="183"/>
  <c r="G23" i="183"/>
  <c r="G22" i="183"/>
  <c r="G21" i="183"/>
  <c r="G20" i="183"/>
  <c r="G19" i="183"/>
  <c r="G18" i="183"/>
  <c r="G17" i="183"/>
  <c r="G16" i="183"/>
  <c r="G15" i="183"/>
  <c r="G14" i="183"/>
  <c r="G13" i="183"/>
  <c r="G12" i="183"/>
  <c r="G11" i="183"/>
  <c r="G10" i="183"/>
  <c r="E29" i="185"/>
  <c r="E28" i="185"/>
  <c r="G27" i="185"/>
  <c r="G26" i="185"/>
  <c r="G25" i="185"/>
  <c r="G24" i="185"/>
  <c r="G23" i="185"/>
  <c r="G22" i="185"/>
  <c r="G21" i="185"/>
  <c r="G20" i="185"/>
  <c r="G19" i="185"/>
  <c r="G18" i="185"/>
  <c r="G17" i="185"/>
  <c r="G16" i="185"/>
  <c r="G15" i="185"/>
  <c r="G14" i="185"/>
  <c r="G13" i="185"/>
  <c r="G12" i="185"/>
  <c r="G11" i="185"/>
  <c r="G10" i="185"/>
  <c r="E29" i="184"/>
  <c r="E28" i="184"/>
  <c r="G27" i="184"/>
  <c r="G26" i="184"/>
  <c r="G25" i="184"/>
  <c r="G24" i="184"/>
  <c r="G23" i="184"/>
  <c r="G22" i="184"/>
  <c r="G21" i="184"/>
  <c r="G20" i="184"/>
  <c r="G19" i="184"/>
  <c r="G18" i="184"/>
  <c r="G17" i="184"/>
  <c r="G16" i="184"/>
  <c r="G15" i="184"/>
  <c r="G14" i="184"/>
  <c r="G13" i="184"/>
  <c r="G12" i="184"/>
  <c r="G11" i="184"/>
  <c r="G10" i="184"/>
  <c r="E29" i="120"/>
  <c r="E28" i="120"/>
  <c r="G27" i="120"/>
  <c r="G26" i="120"/>
  <c r="G25" i="120"/>
  <c r="G24" i="120"/>
  <c r="G23" i="120"/>
  <c r="G22" i="120"/>
  <c r="G21" i="120"/>
  <c r="G20" i="120"/>
  <c r="G19" i="120"/>
  <c r="G18" i="120"/>
  <c r="G17" i="120"/>
  <c r="G16" i="120"/>
  <c r="G15" i="120"/>
  <c r="G14" i="120"/>
  <c r="G13" i="120"/>
  <c r="G12" i="120"/>
  <c r="G11" i="120"/>
  <c r="G10" i="120"/>
  <c r="E43" i="181"/>
  <c r="E24" i="179"/>
  <c r="E23" i="179"/>
  <c r="K37" i="175"/>
  <c r="I170" i="50"/>
  <c r="H173" i="50"/>
  <c r="G24" i="177" l="1"/>
  <c r="E25" i="177"/>
  <c r="G20" i="186"/>
  <c r="G23" i="177"/>
  <c r="G25" i="177" s="1"/>
  <c r="E25" i="179"/>
  <c r="E44" i="181"/>
  <c r="G28" i="184"/>
  <c r="G30" i="184" s="1"/>
  <c r="G29" i="184"/>
  <c r="E30" i="184"/>
  <c r="G28" i="185"/>
  <c r="G29" i="185"/>
  <c r="E30" i="185"/>
  <c r="G28" i="183"/>
  <c r="G30" i="183" s="1"/>
  <c r="G29" i="183"/>
  <c r="G21" i="186"/>
  <c r="G268" i="50"/>
  <c r="J226" i="50"/>
  <c r="E211" i="50"/>
  <c r="I240" i="50"/>
  <c r="I241" i="50" s="1"/>
  <c r="G224" i="50"/>
  <c r="O224" i="50" s="1"/>
  <c r="G225" i="50"/>
  <c r="O225" i="50" s="1"/>
  <c r="E226" i="50"/>
  <c r="E269" i="50"/>
  <c r="K224" i="50"/>
  <c r="G210" i="50"/>
  <c r="O210" i="50" s="1"/>
  <c r="K209" i="50"/>
  <c r="G239" i="50"/>
  <c r="O239" i="50" s="1"/>
  <c r="G240" i="50"/>
  <c r="O240" i="50" s="1"/>
  <c r="E241" i="50"/>
  <c r="J211" i="50"/>
  <c r="K239" i="50"/>
  <c r="H268" i="50"/>
  <c r="H269" i="50" s="1"/>
  <c r="K267" i="50"/>
  <c r="I268" i="50"/>
  <c r="I269" i="50" s="1"/>
  <c r="G267" i="50"/>
  <c r="O268" i="50"/>
  <c r="K268" i="50"/>
  <c r="G209" i="50"/>
  <c r="I225" i="50"/>
  <c r="I226" i="50" s="1"/>
  <c r="I210" i="50"/>
  <c r="I211" i="50" s="1"/>
  <c r="J241" i="50"/>
  <c r="H241" i="50"/>
  <c r="K240" i="50"/>
  <c r="H226" i="50"/>
  <c r="K225" i="50"/>
  <c r="H211" i="50"/>
  <c r="K210" i="50"/>
  <c r="R123" i="50"/>
  <c r="Q123" i="50" s="1"/>
  <c r="G42" i="181"/>
  <c r="G44" i="181" s="1"/>
  <c r="G23" i="179"/>
  <c r="G25" i="179" s="1"/>
  <c r="G25" i="188"/>
  <c r="E30" i="120"/>
  <c r="G29" i="120"/>
  <c r="G28" i="120"/>
  <c r="F39" i="175"/>
  <c r="E39" i="175"/>
  <c r="M54" i="50"/>
  <c r="K7" i="50"/>
  <c r="K8" i="50"/>
  <c r="K9" i="50"/>
  <c r="K10" i="50"/>
  <c r="K11" i="50"/>
  <c r="K12" i="50"/>
  <c r="K13" i="50"/>
  <c r="K14" i="50"/>
  <c r="K6" i="50"/>
  <c r="L122" i="50"/>
  <c r="K122" i="50"/>
  <c r="J122" i="50"/>
  <c r="I122" i="50"/>
  <c r="H122" i="50"/>
  <c r="E122" i="50"/>
  <c r="L121" i="50"/>
  <c r="K121" i="50"/>
  <c r="J121" i="50"/>
  <c r="I121" i="50"/>
  <c r="H121" i="50"/>
  <c r="E121" i="50"/>
  <c r="M120" i="50"/>
  <c r="G120" i="50"/>
  <c r="M119" i="50"/>
  <c r="G119" i="50"/>
  <c r="M118" i="50"/>
  <c r="G118" i="50"/>
  <c r="M117" i="50"/>
  <c r="G117" i="50"/>
  <c r="M116" i="50"/>
  <c r="G116" i="50"/>
  <c r="M115" i="50"/>
  <c r="G115" i="50"/>
  <c r="M114" i="50"/>
  <c r="G114" i="50"/>
  <c r="M113" i="50"/>
  <c r="G113" i="50"/>
  <c r="M112" i="50"/>
  <c r="G112" i="50"/>
  <c r="M111" i="50"/>
  <c r="G111" i="50"/>
  <c r="M110" i="50"/>
  <c r="G110" i="50"/>
  <c r="M109" i="50"/>
  <c r="G109" i="50"/>
  <c r="M108" i="50"/>
  <c r="G108" i="50"/>
  <c r="K81" i="50"/>
  <c r="K80" i="50"/>
  <c r="G25" i="175"/>
  <c r="K25" i="175" s="1"/>
  <c r="G26" i="175"/>
  <c r="K26" i="175" s="1"/>
  <c r="G24" i="175"/>
  <c r="K24" i="175" s="1"/>
  <c r="G211" i="50" l="1"/>
  <c r="G30" i="185"/>
  <c r="G22" i="186"/>
  <c r="O226" i="50"/>
  <c r="P226" i="50" s="1"/>
  <c r="O241" i="50"/>
  <c r="P241" i="50" s="1"/>
  <c r="K226" i="50"/>
  <c r="G226" i="50"/>
  <c r="O209" i="50"/>
  <c r="O211" i="50" s="1"/>
  <c r="P211" i="50" s="1"/>
  <c r="G269" i="50"/>
  <c r="O267" i="50"/>
  <c r="O269" i="50" s="1"/>
  <c r="P269" i="50" s="1"/>
  <c r="G241" i="50"/>
  <c r="K82" i="50"/>
  <c r="K211" i="50"/>
  <c r="K241" i="50"/>
  <c r="K269" i="50"/>
  <c r="H39" i="175"/>
  <c r="G30" i="120"/>
  <c r="E123" i="50"/>
  <c r="H123" i="50"/>
  <c r="I123" i="50"/>
  <c r="J123" i="50"/>
  <c r="M122" i="50"/>
  <c r="K123" i="50"/>
  <c r="L123" i="50"/>
  <c r="G121" i="50"/>
  <c r="O121" i="50" s="1"/>
  <c r="G122" i="50"/>
  <c r="O122" i="50" s="1"/>
  <c r="M121" i="50"/>
  <c r="K145" i="50"/>
  <c r="K146" i="50"/>
  <c r="K147" i="50"/>
  <c r="K148" i="50"/>
  <c r="K149" i="50"/>
  <c r="K150" i="50"/>
  <c r="K151" i="50"/>
  <c r="K152" i="50"/>
  <c r="K153" i="50"/>
  <c r="K154" i="50"/>
  <c r="K155" i="50"/>
  <c r="K156" i="50"/>
  <c r="K157" i="50"/>
  <c r="K158" i="50"/>
  <c r="K159" i="50"/>
  <c r="K160" i="50"/>
  <c r="K161" i="50"/>
  <c r="K166" i="50"/>
  <c r="K167" i="50"/>
  <c r="K168" i="50"/>
  <c r="K169" i="50"/>
  <c r="K170" i="50"/>
  <c r="K171" i="50"/>
  <c r="K172" i="50"/>
  <c r="K173" i="50"/>
  <c r="K174" i="50"/>
  <c r="K175" i="50"/>
  <c r="K144" i="50"/>
  <c r="I176" i="50"/>
  <c r="J176" i="50"/>
  <c r="I177" i="50"/>
  <c r="J177" i="50"/>
  <c r="H177" i="50"/>
  <c r="H176" i="50"/>
  <c r="G169" i="50"/>
  <c r="G168" i="50"/>
  <c r="G167" i="50"/>
  <c r="G166" i="50"/>
  <c r="L140" i="50"/>
  <c r="K140" i="50"/>
  <c r="J140" i="50"/>
  <c r="I140" i="50"/>
  <c r="H140" i="50"/>
  <c r="E140" i="50"/>
  <c r="L139" i="50"/>
  <c r="K139" i="50"/>
  <c r="J139" i="50"/>
  <c r="I139" i="50"/>
  <c r="H139" i="50"/>
  <c r="E139" i="50"/>
  <c r="M138" i="50"/>
  <c r="G138" i="50"/>
  <c r="M137" i="50"/>
  <c r="G137" i="50"/>
  <c r="M136" i="50"/>
  <c r="G136" i="50"/>
  <c r="M135" i="50"/>
  <c r="G135" i="50"/>
  <c r="M134" i="50"/>
  <c r="G134" i="50"/>
  <c r="M133" i="50"/>
  <c r="G133" i="50"/>
  <c r="M132" i="50"/>
  <c r="G132" i="50"/>
  <c r="M131" i="50"/>
  <c r="G131" i="50"/>
  <c r="M130" i="50"/>
  <c r="G130" i="50"/>
  <c r="M129" i="50"/>
  <c r="G129" i="50"/>
  <c r="M128" i="50"/>
  <c r="G128" i="50"/>
  <c r="M127" i="50"/>
  <c r="G127" i="50"/>
  <c r="M126" i="50"/>
  <c r="G126" i="50"/>
  <c r="L195" i="50"/>
  <c r="K195" i="50"/>
  <c r="J195" i="50"/>
  <c r="I195" i="50"/>
  <c r="H195" i="50"/>
  <c r="L194" i="50"/>
  <c r="K194" i="50"/>
  <c r="J194" i="50"/>
  <c r="I194" i="50"/>
  <c r="H194" i="50"/>
  <c r="E194" i="50"/>
  <c r="M190" i="50"/>
  <c r="G190" i="50"/>
  <c r="M189" i="50"/>
  <c r="G189" i="50"/>
  <c r="M188" i="50"/>
  <c r="G188" i="50"/>
  <c r="G195" i="50" s="1"/>
  <c r="M187" i="50"/>
  <c r="G187" i="50"/>
  <c r="M186" i="50"/>
  <c r="G186" i="50"/>
  <c r="M185" i="50"/>
  <c r="G185" i="50"/>
  <c r="M184" i="50"/>
  <c r="G184" i="50"/>
  <c r="M183" i="50"/>
  <c r="G183" i="50"/>
  <c r="M182" i="50"/>
  <c r="G182" i="50"/>
  <c r="M181" i="50"/>
  <c r="G181" i="50"/>
  <c r="G194" i="50" s="1"/>
  <c r="M86" i="50"/>
  <c r="M87" i="50"/>
  <c r="M88" i="50"/>
  <c r="M89" i="50"/>
  <c r="M90" i="50"/>
  <c r="M91" i="50"/>
  <c r="M92" i="50"/>
  <c r="M93" i="50"/>
  <c r="M94" i="50"/>
  <c r="M95" i="50"/>
  <c r="M96" i="50"/>
  <c r="M97" i="50"/>
  <c r="M98" i="50"/>
  <c r="M99" i="50"/>
  <c r="M100" i="50"/>
  <c r="M101" i="50"/>
  <c r="M102" i="50"/>
  <c r="M85" i="50"/>
  <c r="I104" i="50"/>
  <c r="E104" i="50"/>
  <c r="I103" i="50"/>
  <c r="E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J81" i="50"/>
  <c r="I81" i="50"/>
  <c r="H81" i="50"/>
  <c r="E81" i="50"/>
  <c r="J80" i="50"/>
  <c r="I80" i="50"/>
  <c r="H80" i="50"/>
  <c r="E80" i="50"/>
  <c r="M79" i="50"/>
  <c r="G79" i="50"/>
  <c r="M78" i="50"/>
  <c r="G78" i="50"/>
  <c r="M77" i="50"/>
  <c r="G77" i="50"/>
  <c r="M76" i="50"/>
  <c r="G76" i="50"/>
  <c r="M75" i="50"/>
  <c r="G75" i="50"/>
  <c r="M74" i="50"/>
  <c r="G74" i="50"/>
  <c r="M73" i="50"/>
  <c r="G73" i="50"/>
  <c r="M72" i="50"/>
  <c r="G72" i="50"/>
  <c r="M71" i="50"/>
  <c r="G71" i="50"/>
  <c r="M70" i="50"/>
  <c r="G70" i="50"/>
  <c r="M69" i="50"/>
  <c r="G69" i="50"/>
  <c r="M68" i="50"/>
  <c r="G68" i="50"/>
  <c r="M67" i="50"/>
  <c r="G67" i="50"/>
  <c r="M66" i="50"/>
  <c r="G66" i="50"/>
  <c r="M65" i="50"/>
  <c r="G65" i="50"/>
  <c r="M64" i="50"/>
  <c r="G64" i="50"/>
  <c r="M63" i="50"/>
  <c r="G63" i="50"/>
  <c r="M62" i="50"/>
  <c r="G62" i="50"/>
  <c r="M40" i="50"/>
  <c r="M41" i="50"/>
  <c r="M42" i="50"/>
  <c r="M43" i="50"/>
  <c r="M44" i="50"/>
  <c r="M45" i="50"/>
  <c r="M46" i="50"/>
  <c r="M47" i="50"/>
  <c r="M48" i="50"/>
  <c r="M49" i="50"/>
  <c r="M50" i="50"/>
  <c r="M51" i="50"/>
  <c r="M52" i="50"/>
  <c r="M53" i="50"/>
  <c r="M55" i="50"/>
  <c r="M56" i="50"/>
  <c r="M39" i="50"/>
  <c r="I57" i="50"/>
  <c r="I58" i="50"/>
  <c r="H58" i="50"/>
  <c r="H57" i="50"/>
  <c r="G50" i="50"/>
  <c r="G49" i="50"/>
  <c r="G48" i="50"/>
  <c r="G47" i="50"/>
  <c r="G46" i="50"/>
  <c r="E177" i="50"/>
  <c r="E274" i="50" s="1"/>
  <c r="E176" i="50"/>
  <c r="G175" i="50"/>
  <c r="G174" i="50"/>
  <c r="G173" i="50"/>
  <c r="G172" i="50"/>
  <c r="G171" i="50"/>
  <c r="G170" i="50"/>
  <c r="G161" i="50"/>
  <c r="G160" i="50"/>
  <c r="G159" i="50"/>
  <c r="G158" i="50"/>
  <c r="G157" i="50"/>
  <c r="G156" i="50"/>
  <c r="G155" i="50"/>
  <c r="G154" i="50"/>
  <c r="G153" i="50"/>
  <c r="G152" i="50"/>
  <c r="G151" i="50"/>
  <c r="G150" i="50"/>
  <c r="G149" i="50"/>
  <c r="G148" i="50"/>
  <c r="G147" i="50"/>
  <c r="G146" i="50"/>
  <c r="G145" i="50"/>
  <c r="G144" i="50"/>
  <c r="E58" i="50"/>
  <c r="E57" i="50"/>
  <c r="G56" i="50"/>
  <c r="G55" i="50"/>
  <c r="G54" i="50"/>
  <c r="G53" i="50"/>
  <c r="G52" i="50"/>
  <c r="G51" i="50"/>
  <c r="G45" i="50"/>
  <c r="G44" i="50"/>
  <c r="G43" i="50"/>
  <c r="G42" i="50"/>
  <c r="G41" i="50"/>
  <c r="G40" i="50"/>
  <c r="G39" i="50"/>
  <c r="E273" i="50" l="1"/>
  <c r="O123" i="50"/>
  <c r="P123" i="50" s="1"/>
  <c r="O195" i="50"/>
  <c r="G176" i="50"/>
  <c r="G273" i="50" s="1"/>
  <c r="M57" i="50"/>
  <c r="M123" i="50"/>
  <c r="M58" i="50"/>
  <c r="G123" i="50"/>
  <c r="J178" i="50"/>
  <c r="E141" i="50"/>
  <c r="I178" i="50"/>
  <c r="H178" i="50"/>
  <c r="K177" i="50"/>
  <c r="K176" i="50"/>
  <c r="G139" i="50"/>
  <c r="O139" i="50" s="1"/>
  <c r="G140" i="50"/>
  <c r="O140" i="50" s="1"/>
  <c r="M140" i="50"/>
  <c r="H141" i="50"/>
  <c r="I141" i="50"/>
  <c r="J141" i="50"/>
  <c r="K141" i="50"/>
  <c r="L141" i="50"/>
  <c r="M139" i="50"/>
  <c r="H59" i="50"/>
  <c r="E196" i="50"/>
  <c r="H196" i="50"/>
  <c r="E105" i="50"/>
  <c r="G103" i="50"/>
  <c r="O103" i="50" s="1"/>
  <c r="G104" i="50"/>
  <c r="O104" i="50" s="1"/>
  <c r="O194" i="50"/>
  <c r="M194" i="50"/>
  <c r="M195" i="50"/>
  <c r="I196" i="50"/>
  <c r="J196" i="50"/>
  <c r="K196" i="50"/>
  <c r="L196" i="50"/>
  <c r="M81" i="50"/>
  <c r="M104" i="50"/>
  <c r="I105" i="50"/>
  <c r="M103" i="50"/>
  <c r="G80" i="50"/>
  <c r="O80" i="50" s="1"/>
  <c r="G81" i="50"/>
  <c r="O81" i="50" s="1"/>
  <c r="O82" i="50" s="1"/>
  <c r="P82" i="50" s="1"/>
  <c r="E82" i="50"/>
  <c r="I59" i="50"/>
  <c r="I82" i="50"/>
  <c r="H82" i="50"/>
  <c r="M80" i="50"/>
  <c r="J82" i="50"/>
  <c r="E59" i="50"/>
  <c r="G58" i="50"/>
  <c r="O58" i="50" s="1"/>
  <c r="G177" i="50"/>
  <c r="E178" i="50"/>
  <c r="G57" i="50"/>
  <c r="O57" i="50" s="1"/>
  <c r="O176" i="50"/>
  <c r="O177" i="50" l="1"/>
  <c r="G274" i="50"/>
  <c r="E275" i="50"/>
  <c r="O141" i="50"/>
  <c r="P141" i="50" s="1"/>
  <c r="O196" i="50"/>
  <c r="P196" i="50" s="1"/>
  <c r="O105" i="50"/>
  <c r="P105" i="50" s="1"/>
  <c r="O178" i="50"/>
  <c r="P178" i="50" s="1"/>
  <c r="O59" i="50"/>
  <c r="P59" i="50" s="1"/>
  <c r="M59" i="50"/>
  <c r="K178" i="50"/>
  <c r="M141" i="50"/>
  <c r="G141" i="50"/>
  <c r="G105" i="50"/>
  <c r="G196" i="50"/>
  <c r="M196" i="50"/>
  <c r="M105" i="50"/>
  <c r="G82" i="50"/>
  <c r="M82" i="50"/>
  <c r="G178" i="50"/>
  <c r="G59" i="50"/>
  <c r="G275" i="50" l="1"/>
  <c r="G23" i="175"/>
  <c r="K23" i="175" s="1"/>
  <c r="G22" i="175"/>
  <c r="G36" i="175" s="1"/>
  <c r="E21" i="121"/>
  <c r="E24" i="118"/>
  <c r="E23" i="118"/>
  <c r="G22" i="118"/>
  <c r="G21" i="118"/>
  <c r="G20" i="118"/>
  <c r="G19" i="118"/>
  <c r="G18" i="118"/>
  <c r="G17" i="118"/>
  <c r="G16" i="118"/>
  <c r="G15" i="118"/>
  <c r="G14" i="118"/>
  <c r="G13" i="118"/>
  <c r="G12" i="118"/>
  <c r="G11" i="118"/>
  <c r="G10" i="118"/>
  <c r="E30" i="117"/>
  <c r="E29" i="117"/>
  <c r="E31" i="117" s="1"/>
  <c r="G28" i="117"/>
  <c r="G27" i="117"/>
  <c r="G26" i="117"/>
  <c r="G25" i="117"/>
  <c r="G24" i="117"/>
  <c r="G23" i="117"/>
  <c r="G30" i="117" s="1"/>
  <c r="G22" i="117"/>
  <c r="G21" i="117"/>
  <c r="G20" i="117"/>
  <c r="G19" i="117"/>
  <c r="G18" i="117"/>
  <c r="G17" i="117"/>
  <c r="G16" i="117"/>
  <c r="G15" i="117"/>
  <c r="G14" i="117"/>
  <c r="G13" i="117"/>
  <c r="G12" i="117"/>
  <c r="G11" i="117"/>
  <c r="G10" i="117"/>
  <c r="E21" i="115"/>
  <c r="E20" i="115"/>
  <c r="G19" i="115"/>
  <c r="G18" i="115"/>
  <c r="G17" i="115"/>
  <c r="G16" i="115"/>
  <c r="G15" i="115"/>
  <c r="G14" i="115"/>
  <c r="G13" i="115"/>
  <c r="G12" i="115"/>
  <c r="G11" i="115"/>
  <c r="G10" i="115"/>
  <c r="E34" i="50"/>
  <c r="E22" i="115" l="1"/>
  <c r="K22" i="175"/>
  <c r="F35" i="175"/>
  <c r="E25" i="118"/>
  <c r="G23" i="118"/>
  <c r="G24" i="118"/>
  <c r="G25" i="118" s="1"/>
  <c r="G29" i="117"/>
  <c r="G31" i="117" s="1"/>
  <c r="G20" i="121"/>
  <c r="G21" i="121"/>
  <c r="E20" i="121"/>
  <c r="E22" i="121" s="1"/>
  <c r="G20" i="115"/>
  <c r="G21" i="115"/>
  <c r="E35" i="175" l="1"/>
  <c r="K36" i="175"/>
  <c r="H35" i="175"/>
  <c r="K35" i="175" s="1"/>
  <c r="G39" i="175"/>
  <c r="H38" i="175" s="1"/>
  <c r="K38" i="175" s="1"/>
  <c r="F38" i="175"/>
  <c r="E38" i="175"/>
  <c r="G22" i="115"/>
  <c r="G22" i="121"/>
  <c r="E35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E17" i="50"/>
  <c r="E16" i="50"/>
  <c r="G12" i="50"/>
  <c r="G11" i="50"/>
  <c r="G10" i="50"/>
  <c r="G9" i="50"/>
  <c r="G8" i="50"/>
  <c r="G7" i="50"/>
  <c r="G6" i="50"/>
  <c r="G42" i="175" l="1"/>
  <c r="K39" i="175"/>
  <c r="G34" i="50"/>
  <c r="O34" i="50" s="1"/>
  <c r="G35" i="50"/>
  <c r="O35" i="50" s="1"/>
  <c r="E36" i="50"/>
  <c r="O36" i="50" l="1"/>
  <c r="P36" i="50" s="1"/>
  <c r="G36" i="50"/>
  <c r="G16" i="50" l="1"/>
  <c r="O16" i="50" s="1"/>
  <c r="G15" i="50" l="1"/>
  <c r="G14" i="50"/>
  <c r="G13" i="50"/>
  <c r="G17" i="50" l="1"/>
  <c r="O17" i="50" s="1"/>
  <c r="O18" i="50" s="1"/>
  <c r="P18" i="50" s="1"/>
  <c r="E18" i="50"/>
  <c r="G18" i="50" l="1"/>
</calcChain>
</file>

<file path=xl/sharedStrings.xml><?xml version="1.0" encoding="utf-8"?>
<sst xmlns="http://schemas.openxmlformats.org/spreadsheetml/2006/main" count="1031" uniqueCount="126">
  <si>
    <t>Ред.бр.</t>
  </si>
  <si>
    <t>Предмет продаје</t>
  </si>
  <si>
    <t>Трупци храста китњака</t>
  </si>
  <si>
    <t>F1</t>
  </si>
  <si>
    <t>K</t>
  </si>
  <si>
    <t>I</t>
  </si>
  <si>
    <t>II</t>
  </si>
  <si>
    <t>III</t>
  </si>
  <si>
    <t>Укупна вредност предмета лицитације (дин) без ПДВ-а</t>
  </si>
  <si>
    <t>Укупна понуђена вредност за предмет лицитације (дин) без ПДВ-а</t>
  </si>
  <si>
    <t>F</t>
  </si>
  <si>
    <t>Трупци букве</t>
  </si>
  <si>
    <t>L</t>
  </si>
  <si>
    <t>ВОД</t>
  </si>
  <si>
    <t>I класа</t>
  </si>
  <si>
    <t>II класа</t>
  </si>
  <si>
    <t>шумски отпад</t>
  </si>
  <si>
    <t>Огревно дрво тврди лишћари</t>
  </si>
  <si>
    <t>Укупно:</t>
  </si>
  <si>
    <t>Укупно понуђено</t>
  </si>
  <si>
    <t>Количина за лицитацију (m³)</t>
  </si>
  <si>
    <t>Почетна цена предмета лицитације (дин/m³) без ПДВ-а</t>
  </si>
  <si>
    <t>Газдинска јединица</t>
  </si>
  <si>
    <t>Добра</t>
  </si>
  <si>
    <t>Вредност по ценовнику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</si>
  <si>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</si>
  <si>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Назив купца</t>
  </si>
  <si>
    <t>Одговорно лице из АПР-а</t>
  </si>
  <si>
    <t>ПИБ</t>
  </si>
  <si>
    <t>Матични број</t>
  </si>
  <si>
    <t>Седиште и адреса</t>
  </si>
  <si>
    <t>Контакт телефон</t>
  </si>
  <si>
    <t>Контакт Е-mail</t>
  </si>
  <si>
    <t>Потпис овлашћеног лица понуђача</t>
  </si>
  <si>
    <t>Тачност свега наведеног својим потписом потврђује:</t>
  </si>
  <si>
    <t>- Координатор радне јединице Добра</t>
  </si>
  <si>
    <t>- Координатор радне јединице Доњи Милановац</t>
  </si>
  <si>
    <t>- Координатор радне јединице Текија</t>
  </si>
  <si>
    <t>- Вршиоцу дужности Директора;</t>
  </si>
  <si>
    <t>- Координаторима радних јединица;</t>
  </si>
  <si>
    <t>- Архиви.</t>
  </si>
  <si>
    <t>У Доњем Милановцу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</si>
  <si>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</si>
  <si>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t>Σ Техничко дрво:</t>
  </si>
  <si>
    <t>Σ Просторно дрво:</t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</si>
  <si>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</si>
  <si>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Понуђена цена за предмет лицитације (дин/m³) 
без ПДВ-а*</t>
  </si>
  <si>
    <t>ВС</t>
  </si>
  <si>
    <t>дипл.инж.шум. Александар Остојић</t>
  </si>
  <si>
    <t>Трупци јавора</t>
  </si>
  <si>
    <t>Трупци јасена</t>
  </si>
  <si>
    <t>F2</t>
  </si>
  <si>
    <t>"Кожица"</t>
  </si>
  <si>
    <t>дипл.инж.шум. Милорад Ђаковић</t>
  </si>
  <si>
    <t>дипл.инж.шум. Александар Ркуловић</t>
  </si>
  <si>
    <t>РД</t>
  </si>
  <si>
    <t>Огревно дрво мл и чет</t>
  </si>
  <si>
    <t>РЈ</t>
  </si>
  <si>
    <t>Пар. бр.</t>
  </si>
  <si>
    <t>Одеље.</t>
  </si>
  <si>
    <t>Просторно
(m³)</t>
  </si>
  <si>
    <t>Техничко
(m³)</t>
  </si>
  <si>
    <t>Укупно нето (m³)</t>
  </si>
  <si>
    <r>
      <t xml:space="preserve">5 </t>
    </r>
    <r>
      <rPr>
        <i/>
        <sz val="10"/>
        <color indexed="8"/>
        <rFont val="Times New Roman"/>
        <family val="1"/>
      </rPr>
      <t>(3*4)</t>
    </r>
  </si>
  <si>
    <t>Доставити:</t>
  </si>
  <si>
    <t>Саветник директора за сектор</t>
  </si>
  <si>
    <t xml:space="preserve">одрживог управљања шумама, рибарским </t>
  </si>
  <si>
    <t>подручјем и ловиштем</t>
  </si>
  <si>
    <t>дипл.инж.шум. Бранимир Поповић</t>
  </si>
  <si>
    <t>- Сектору планирања газдовања шумама;</t>
  </si>
  <si>
    <t>"Чезава"</t>
  </si>
  <si>
    <t>Партија 47:</t>
  </si>
  <si>
    <t>Партија 51:</t>
  </si>
  <si>
    <t>57; 58</t>
  </si>
  <si>
    <t>47</t>
  </si>
  <si>
    <t>51</t>
  </si>
  <si>
    <t>Σ Добра - санитарне сече</t>
  </si>
  <si>
    <t>Трупци боровца</t>
  </si>
  <si>
    <t>č</t>
  </si>
  <si>
    <t>d</t>
  </si>
  <si>
    <t>к</t>
  </si>
  <si>
    <t>л</t>
  </si>
  <si>
    <t>Трупци млеча</t>
  </si>
  <si>
    <t>21</t>
  </si>
  <si>
    <t>57</t>
  </si>
  <si>
    <t>59</t>
  </si>
  <si>
    <t>60</t>
  </si>
  <si>
    <t>2; 3</t>
  </si>
  <si>
    <t>13; 15; 17; 20</t>
  </si>
  <si>
    <t>Партија 57:</t>
  </si>
  <si>
    <t>Партија 59:</t>
  </si>
  <si>
    <t>Партија 60:</t>
  </si>
  <si>
    <t>старо</t>
  </si>
  <si>
    <t>Трупци смрче</t>
  </si>
  <si>
    <t>Трупци црног бора</t>
  </si>
  <si>
    <t>Трупци борова</t>
  </si>
  <si>
    <t>33; 34; 50; 51</t>
  </si>
  <si>
    <t>67</t>
  </si>
  <si>
    <t>68</t>
  </si>
  <si>
    <t>69</t>
  </si>
  <si>
    <t>70</t>
  </si>
  <si>
    <t>71</t>
  </si>
  <si>
    <t>Партија 67:</t>
  </si>
  <si>
    <t>Партија 68:</t>
  </si>
  <si>
    <t>Партија 69:</t>
  </si>
  <si>
    <t>l</t>
  </si>
  <si>
    <t>Партија 70:</t>
  </si>
  <si>
    <t>Трупци трешње</t>
  </si>
  <si>
    <t>63</t>
  </si>
  <si>
    <t>"Лева река"</t>
  </si>
  <si>
    <t>66; 67; 68; 69; 72; 73; 74; 75</t>
  </si>
  <si>
    <t>4; 5</t>
  </si>
  <si>
    <t>Партија 71:</t>
  </si>
  <si>
    <t>Партија 72:</t>
  </si>
  <si>
    <t>Партија 73:</t>
  </si>
  <si>
    <t>Партија 74:</t>
  </si>
  <si>
    <t>72</t>
  </si>
  <si>
    <t>73</t>
  </si>
  <si>
    <t>74</t>
  </si>
  <si>
    <t>33; 34; 35; 36</t>
  </si>
  <si>
    <t>37;38</t>
  </si>
  <si>
    <t>42; 43</t>
  </si>
  <si>
    <t>94; 95; 96</t>
  </si>
  <si>
    <t>"Десна река"</t>
  </si>
  <si>
    <t>Укупно 8-2026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</si>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</sst>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\ _R_S_D_-;\-* #,##0\ _R_S_D_-;_-* &quot;-&quot;\ _R_S_D_-;_-@_-"/>
    <numFmt numFmtId="166" formatCode="_-* #,##0.00\ _R_S_D_-;\-* #,##0.00\ _R_S_D_-;_-* &quot;-&quot;\ _R_S_D_-;_-@_-"/>
    <numFmt numFmtId="167" formatCode="_-* #,##0.00\ _R_S_D_-;\-* #,##0.00\ _R_S_D_-;_-* &quot;0,00&quot;\ _R_S_D_-;_-@_-"/>
    <numFmt numFmtId="168" formatCode="###,###,##0.00"/>
    <numFmt numFmtId="169" formatCode="_-* #,##0.00\ _K_M_-;\-* #,##0.00\ _K_M_-;_-* &quot;-&quot;??\ _K_M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  <charset val="238"/>
    </font>
    <font>
      <sz val="10"/>
      <color theme="1"/>
      <name val="Times New Roman"/>
      <family val="2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230">
    <xf numFmtId="0" fontId="0" fillId="0" borderId="0" xfId="0"/>
    <xf numFmtId="49" fontId="6" fillId="0" borderId="0" xfId="0" applyNumberFormat="1" applyFont="1"/>
    <xf numFmtId="49" fontId="6" fillId="0" borderId="1" xfId="0" applyNumberFormat="1" applyFont="1" applyBorder="1"/>
    <xf numFmtId="0" fontId="4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" fontId="4" fillId="0" borderId="4" xfId="2" applyNumberFormat="1" applyFont="1" applyFill="1" applyBorder="1" applyAlignment="1" applyProtection="1">
      <alignment horizontal="right" vertical="center" wrapText="1"/>
    </xf>
    <xf numFmtId="4" fontId="0" fillId="0" borderId="8" xfId="0" applyNumberFormat="1" applyBorder="1"/>
    <xf numFmtId="4" fontId="0" fillId="0" borderId="10" xfId="2" applyNumberFormat="1" applyFont="1" applyBorder="1" applyAlignment="1">
      <alignment horizontal="right"/>
    </xf>
    <xf numFmtId="4" fontId="0" fillId="0" borderId="12" xfId="2" applyNumberFormat="1" applyFont="1" applyBorder="1" applyAlignment="1">
      <alignment horizontal="right"/>
    </xf>
    <xf numFmtId="4" fontId="4" fillId="0" borderId="2" xfId="1" applyNumberFormat="1" applyFont="1" applyFill="1" applyBorder="1" applyAlignment="1" applyProtection="1">
      <alignment horizontal="right" vertical="center" wrapText="1"/>
    </xf>
    <xf numFmtId="0" fontId="8" fillId="3" borderId="18" xfId="1" applyFont="1" applyFill="1" applyBorder="1" applyAlignment="1" applyProtection="1">
      <alignment horizontal="center" vertical="center" textRotation="90" wrapText="1"/>
    </xf>
    <xf numFmtId="0" fontId="8" fillId="3" borderId="19" xfId="1" applyFont="1" applyFill="1" applyBorder="1" applyAlignment="1" applyProtection="1">
      <alignment horizontal="center" vertical="center" textRotation="90" wrapText="1"/>
    </xf>
    <xf numFmtId="0" fontId="8" fillId="3" borderId="20" xfId="1" applyFont="1" applyFill="1" applyBorder="1" applyAlignment="1" applyProtection="1">
      <alignment horizontal="center" vertical="center" textRotation="90" wrapText="1"/>
    </xf>
    <xf numFmtId="0" fontId="8" fillId="3" borderId="21" xfId="1" applyFont="1" applyFill="1" applyBorder="1" applyAlignment="1" applyProtection="1">
      <alignment horizontal="center" vertical="center" textRotation="90" wrapText="1"/>
    </xf>
    <xf numFmtId="0" fontId="8" fillId="3" borderId="22" xfId="1" applyFont="1" applyFill="1" applyBorder="1" applyAlignment="1" applyProtection="1">
      <alignment horizontal="center" vertical="center" textRotation="90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46" xfId="1" applyFont="1" applyFill="1" applyBorder="1" applyAlignment="1" applyProtection="1">
      <alignment horizontal="center" vertical="center" wrapText="1"/>
    </xf>
    <xf numFmtId="0" fontId="6" fillId="3" borderId="12" xfId="1" applyFont="1" applyFill="1" applyBorder="1" applyAlignment="1" applyProtection="1">
      <alignment horizontal="center" vertical="center" wrapText="1"/>
    </xf>
    <xf numFmtId="166" fontId="6" fillId="0" borderId="9" xfId="3" applyNumberFormat="1" applyFont="1" applyFill="1" applyBorder="1" applyAlignment="1">
      <alignment horizontal="right" wrapText="1"/>
    </xf>
    <xf numFmtId="9" fontId="7" fillId="0" borderId="3" xfId="4" applyFont="1" applyFill="1" applyBorder="1" applyAlignment="1">
      <alignment horizontal="right" wrapText="1"/>
    </xf>
    <xf numFmtId="166" fontId="7" fillId="0" borderId="3" xfId="3" applyNumberFormat="1" applyFont="1" applyFill="1" applyBorder="1" applyAlignment="1">
      <alignment horizontal="right" wrapText="1"/>
    </xf>
    <xf numFmtId="166" fontId="7" fillId="0" borderId="4" xfId="3" applyNumberFormat="1" applyFont="1" applyFill="1" applyBorder="1" applyAlignment="1">
      <alignment horizontal="right" wrapText="1"/>
    </xf>
    <xf numFmtId="166" fontId="7" fillId="0" borderId="6" xfId="3" applyNumberFormat="1" applyFont="1" applyFill="1" applyBorder="1" applyAlignment="1">
      <alignment horizontal="right" wrapText="1"/>
    </xf>
    <xf numFmtId="166" fontId="7" fillId="0" borderId="7" xfId="3" applyNumberFormat="1" applyFont="1" applyFill="1" applyBorder="1" applyAlignment="1">
      <alignment horizontal="right" wrapText="1"/>
    </xf>
    <xf numFmtId="2" fontId="2" fillId="3" borderId="9" xfId="5" applyNumberFormat="1" applyFill="1" applyBorder="1"/>
    <xf numFmtId="4" fontId="8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9" xfId="0" applyNumberFormat="1" applyFont="1" applyFill="1" applyBorder="1" applyAlignment="1" applyProtection="1">
      <alignment horizontal="right" vertical="center" wrapText="1"/>
      <protection locked="0"/>
    </xf>
    <xf numFmtId="167" fontId="8" fillId="3" borderId="9" xfId="3" applyNumberFormat="1" applyFont="1" applyFill="1" applyBorder="1" applyAlignment="1" applyProtection="1">
      <alignment horizontal="right" vertical="center" wrapText="1"/>
      <protection locked="0"/>
    </xf>
    <xf numFmtId="167" fontId="8" fillId="3" borderId="11" xfId="3" applyNumberFormat="1" applyFont="1" applyFill="1" applyBorder="1" applyAlignment="1" applyProtection="1">
      <alignment horizontal="right" vertical="center" wrapText="1"/>
      <protection locked="0"/>
    </xf>
    <xf numFmtId="4" fontId="10" fillId="5" borderId="3" xfId="0" applyNumberFormat="1" applyFont="1" applyFill="1" applyBorder="1" applyAlignment="1">
      <alignment horizontal="right" vertical="center" wrapText="1"/>
    </xf>
    <xf numFmtId="4" fontId="10" fillId="5" borderId="6" xfId="0" applyNumberFormat="1" applyFont="1" applyFill="1" applyBorder="1" applyAlignment="1">
      <alignment horizontal="right" vertical="center" wrapText="1"/>
    </xf>
    <xf numFmtId="4" fontId="10" fillId="5" borderId="14" xfId="0" applyNumberFormat="1" applyFont="1" applyFill="1" applyBorder="1" applyAlignment="1">
      <alignment horizontal="right" vertical="center" wrapText="1"/>
    </xf>
    <xf numFmtId="167" fontId="8" fillId="3" borderId="6" xfId="3" applyNumberFormat="1" applyFont="1" applyFill="1" applyBorder="1" applyAlignment="1" applyProtection="1">
      <alignment horizontal="right" vertical="center" wrapText="1"/>
      <protection locked="0"/>
    </xf>
    <xf numFmtId="167" fontId="8" fillId="4" borderId="3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13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166" fontId="8" fillId="0" borderId="9" xfId="3" applyNumberFormat="1" applyFont="1" applyBorder="1" applyAlignment="1">
      <alignment horizontal="right" vertical="center" wrapText="1"/>
    </xf>
    <xf numFmtId="167" fontId="8" fillId="0" borderId="10" xfId="3" applyNumberFormat="1" applyFont="1" applyBorder="1" applyAlignment="1">
      <alignment horizontal="right" vertical="center" wrapText="1"/>
    </xf>
    <xf numFmtId="166" fontId="8" fillId="0" borderId="11" xfId="3" applyNumberFormat="1" applyFont="1" applyBorder="1" applyAlignment="1">
      <alignment horizontal="right" vertical="center" wrapText="1"/>
    </xf>
    <xf numFmtId="167" fontId="8" fillId="0" borderId="12" xfId="3" applyNumberFormat="1" applyFont="1" applyBorder="1" applyAlignment="1">
      <alignment horizontal="right" vertical="center" wrapText="1"/>
    </xf>
    <xf numFmtId="166" fontId="8" fillId="0" borderId="6" xfId="3" applyNumberFormat="1" applyFont="1" applyBorder="1" applyAlignment="1">
      <alignment horizontal="right" vertical="center" wrapText="1"/>
    </xf>
    <xf numFmtId="4" fontId="10" fillId="5" borderId="13" xfId="0" applyNumberFormat="1" applyFont="1" applyFill="1" applyBorder="1" applyAlignment="1">
      <alignment horizontal="right" vertical="center" wrapText="1"/>
    </xf>
    <xf numFmtId="4" fontId="10" fillId="5" borderId="4" xfId="0" applyNumberFormat="1" applyFont="1" applyFill="1" applyBorder="1" applyAlignment="1">
      <alignment horizontal="right" vertical="center" wrapText="1"/>
    </xf>
    <xf numFmtId="4" fontId="10" fillId="5" borderId="7" xfId="0" applyNumberFormat="1" applyFont="1" applyFill="1" applyBorder="1" applyAlignment="1">
      <alignment horizontal="right" vertical="center" wrapText="1"/>
    </xf>
    <xf numFmtId="4" fontId="10" fillId="5" borderId="15" xfId="0" applyNumberFormat="1" applyFont="1" applyFill="1" applyBorder="1" applyAlignment="1">
      <alignment horizontal="right" vertical="center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2" fontId="2" fillId="3" borderId="19" xfId="5" applyNumberFormat="1" applyFill="1" applyBorder="1"/>
    <xf numFmtId="4" fontId="8" fillId="0" borderId="19" xfId="0" applyNumberFormat="1" applyFont="1" applyBorder="1" applyAlignment="1">
      <alignment horizontal="right" vertical="center" wrapText="1"/>
    </xf>
    <xf numFmtId="4" fontId="8" fillId="0" borderId="22" xfId="0" applyNumberFormat="1" applyFont="1" applyBorder="1" applyAlignment="1">
      <alignment horizontal="right" vertical="center" wrapText="1"/>
    </xf>
    <xf numFmtId="49" fontId="8" fillId="0" borderId="0" xfId="0" applyNumberFormat="1" applyFont="1"/>
    <xf numFmtId="4" fontId="0" fillId="0" borderId="4" xfId="2" applyNumberFormat="1" applyFont="1" applyBorder="1" applyAlignment="1">
      <alignment horizontal="right"/>
    </xf>
    <xf numFmtId="4" fontId="0" fillId="0" borderId="45" xfId="0" applyNumberFormat="1" applyBorder="1"/>
    <xf numFmtId="4" fontId="4" fillId="0" borderId="38" xfId="1" applyNumberFormat="1" applyFont="1" applyFill="1" applyBorder="1" applyAlignment="1" applyProtection="1">
      <alignment horizontal="right" vertical="center" wrapText="1"/>
    </xf>
    <xf numFmtId="4" fontId="0" fillId="0" borderId="35" xfId="0" applyNumberFormat="1" applyBorder="1"/>
    <xf numFmtId="0" fontId="6" fillId="3" borderId="49" xfId="1" applyFont="1" applyFill="1" applyBorder="1" applyAlignment="1" applyProtection="1">
      <alignment horizontal="center" vertical="center" wrapText="1"/>
    </xf>
    <xf numFmtId="0" fontId="6" fillId="3" borderId="28" xfId="1" applyFont="1" applyFill="1" applyBorder="1" applyAlignment="1" applyProtection="1">
      <alignment horizontal="center" vertical="center" wrapText="1"/>
    </xf>
    <xf numFmtId="0" fontId="6" fillId="3" borderId="11" xfId="1" applyFont="1" applyFill="1" applyBorder="1" applyAlignment="1" applyProtection="1">
      <alignment horizontal="center" vertical="center" wrapText="1"/>
    </xf>
    <xf numFmtId="167" fontId="8" fillId="0" borderId="7" xfId="3" applyNumberFormat="1" applyFont="1" applyBorder="1" applyAlignment="1">
      <alignment horizontal="right" vertical="center" wrapText="1"/>
    </xf>
    <xf numFmtId="4" fontId="0" fillId="0" borderId="40" xfId="0" applyNumberFormat="1" applyBorder="1"/>
    <xf numFmtId="4" fontId="0" fillId="0" borderId="22" xfId="2" applyNumberFormat="1" applyFont="1" applyBorder="1" applyAlignment="1">
      <alignment horizontal="right"/>
    </xf>
    <xf numFmtId="164" fontId="13" fillId="0" borderId="0" xfId="2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68" fontId="6" fillId="0" borderId="9" xfId="0" applyNumberFormat="1" applyFont="1" applyBorder="1"/>
    <xf numFmtId="4" fontId="8" fillId="4" borderId="19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19" xfId="0" applyNumberFormat="1" applyFont="1" applyFill="1" applyBorder="1" applyAlignment="1" applyProtection="1">
      <alignment horizontal="right" vertical="center" wrapText="1"/>
      <protection locked="0"/>
    </xf>
    <xf numFmtId="166" fontId="6" fillId="0" borderId="10" xfId="3" applyNumberFormat="1" applyFont="1" applyFill="1" applyBorder="1" applyAlignment="1">
      <alignment horizontal="right" wrapText="1"/>
    </xf>
    <xf numFmtId="49" fontId="6" fillId="0" borderId="9" xfId="0" applyNumberFormat="1" applyFont="1" applyBorder="1" applyAlignment="1">
      <alignment horizontal="right" wrapText="1" readingOrder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24" xfId="0" applyNumberFormat="1" applyFont="1" applyBorder="1" applyAlignment="1">
      <alignment horizontal="right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4" fontId="0" fillId="0" borderId="38" xfId="0" applyNumberFormat="1" applyBorder="1"/>
    <xf numFmtId="4" fontId="4" fillId="0" borderId="30" xfId="1" applyNumberFormat="1" applyFont="1" applyFill="1" applyBorder="1" applyAlignment="1" applyProtection="1">
      <alignment horizontal="right" vertical="center" wrapText="1"/>
    </xf>
    <xf numFmtId="4" fontId="4" fillId="0" borderId="22" xfId="2" applyNumberFormat="1" applyFont="1" applyFill="1" applyBorder="1" applyAlignment="1" applyProtection="1">
      <alignment horizontal="right" vertical="center" wrapText="1"/>
    </xf>
    <xf numFmtId="0" fontId="8" fillId="3" borderId="2" xfId="1" applyFont="1" applyFill="1" applyBorder="1" applyAlignment="1" applyProtection="1">
      <alignment horizontal="center" vertical="center" textRotation="90" wrapText="1"/>
    </xf>
    <xf numFmtId="0" fontId="8" fillId="3" borderId="3" xfId="1" applyFont="1" applyFill="1" applyBorder="1" applyAlignment="1" applyProtection="1">
      <alignment horizontal="center" vertical="center" textRotation="90" wrapText="1"/>
    </xf>
    <xf numFmtId="0" fontId="8" fillId="3" borderId="34" xfId="1" applyFont="1" applyFill="1" applyBorder="1" applyAlignment="1" applyProtection="1">
      <alignment horizontal="center" vertical="center" textRotation="90" wrapText="1"/>
    </xf>
    <xf numFmtId="0" fontId="8" fillId="3" borderId="36" xfId="1" applyFont="1" applyFill="1" applyBorder="1" applyAlignment="1" applyProtection="1">
      <alignment horizontal="center" vertical="center" textRotation="90" wrapText="1"/>
    </xf>
    <xf numFmtId="0" fontId="8" fillId="3" borderId="4" xfId="1" applyFont="1" applyFill="1" applyBorder="1" applyAlignment="1" applyProtection="1">
      <alignment horizontal="center" vertical="center" textRotation="90" wrapText="1"/>
    </xf>
    <xf numFmtId="0" fontId="6" fillId="3" borderId="17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4" fontId="0" fillId="0" borderId="30" xfId="0" applyNumberFormat="1" applyBorder="1"/>
    <xf numFmtId="169" fontId="6" fillId="0" borderId="0" xfId="0" applyNumberFormat="1" applyFont="1"/>
    <xf numFmtId="49" fontId="7" fillId="0" borderId="56" xfId="0" applyNumberFormat="1" applyFont="1" applyBorder="1" applyAlignment="1">
      <alignment horizontal="center" vertical="center" wrapText="1" readingOrder="1"/>
    </xf>
    <xf numFmtId="49" fontId="7" fillId="0" borderId="57" xfId="0" applyNumberFormat="1" applyFont="1" applyBorder="1" applyAlignment="1">
      <alignment horizontal="center" vertical="center" wrapText="1" readingOrder="1"/>
    </xf>
    <xf numFmtId="0" fontId="7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5" fillId="0" borderId="0" xfId="1" applyFont="1" applyFill="1" applyBorder="1" applyAlignment="1" applyProtection="1">
      <alignment horizontal="right" wrapText="1"/>
    </xf>
    <xf numFmtId="0" fontId="13" fillId="0" borderId="0" xfId="0" applyFont="1" applyAlignment="1">
      <alignment horizontal="right"/>
    </xf>
    <xf numFmtId="0" fontId="13" fillId="6" borderId="0" xfId="0" applyFont="1" applyFill="1" applyAlignment="1">
      <alignment horizontal="right" wrapText="1"/>
    </xf>
    <xf numFmtId="49" fontId="6" fillId="0" borderId="18" xfId="0" applyNumberFormat="1" applyFont="1" applyBorder="1" applyAlignment="1">
      <alignment horizontal="center" vertical="center" wrapText="1" readingOrder="1"/>
    </xf>
    <xf numFmtId="168" fontId="6" fillId="0" borderId="19" xfId="0" applyNumberFormat="1" applyFont="1" applyBorder="1"/>
    <xf numFmtId="166" fontId="6" fillId="0" borderId="19" xfId="3" applyNumberFormat="1" applyFont="1" applyFill="1" applyBorder="1" applyAlignment="1">
      <alignment horizontal="right" wrapText="1"/>
    </xf>
    <xf numFmtId="166" fontId="6" fillId="0" borderId="22" xfId="3" applyNumberFormat="1" applyFont="1" applyFill="1" applyBorder="1" applyAlignment="1">
      <alignment horizontal="right" wrapText="1"/>
    </xf>
    <xf numFmtId="49" fontId="6" fillId="0" borderId="8" xfId="0" applyNumberFormat="1" applyFont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 wrapText="1"/>
    </xf>
    <xf numFmtId="164" fontId="13" fillId="0" borderId="0" xfId="2" applyFont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 readingOrder="1"/>
    </xf>
    <xf numFmtId="2" fontId="0" fillId="0" borderId="9" xfId="0" applyNumberFormat="1" applyBorder="1"/>
    <xf numFmtId="4" fontId="13" fillId="0" borderId="0" xfId="0" applyNumberFormat="1" applyFont="1"/>
    <xf numFmtId="4" fontId="13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 readingOrder="1"/>
    </xf>
    <xf numFmtId="49" fontId="7" fillId="0" borderId="32" xfId="0" applyNumberFormat="1" applyFont="1" applyBorder="1" applyAlignment="1">
      <alignment horizontal="center" vertical="center" wrapText="1" readingOrder="1"/>
    </xf>
    <xf numFmtId="49" fontId="7" fillId="0" borderId="33" xfId="0" applyNumberFormat="1" applyFont="1" applyBorder="1" applyAlignment="1">
      <alignment horizontal="center" vertical="center" wrapText="1" readingOrder="1"/>
    </xf>
    <xf numFmtId="49" fontId="7" fillId="0" borderId="42" xfId="0" applyNumberFormat="1" applyFont="1" applyBorder="1" applyAlignment="1">
      <alignment horizontal="center" vertical="center" wrapText="1" readingOrder="1"/>
    </xf>
    <xf numFmtId="49" fontId="7" fillId="0" borderId="13" xfId="0" applyNumberFormat="1" applyFont="1" applyBorder="1" applyAlignment="1">
      <alignment horizontal="center" vertical="center" wrapText="1" readingOrder="1"/>
    </xf>
    <xf numFmtId="49" fontId="7" fillId="0" borderId="25" xfId="0" applyNumberFormat="1" applyFont="1" applyBorder="1" applyAlignment="1">
      <alignment horizontal="center" vertical="center" wrapText="1" readingOrder="1"/>
    </xf>
    <xf numFmtId="49" fontId="7" fillId="0" borderId="41" xfId="0" applyNumberFormat="1" applyFont="1" applyBorder="1" applyAlignment="1">
      <alignment horizontal="center" vertical="center" wrapText="1" readingOrder="1"/>
    </xf>
    <xf numFmtId="49" fontId="7" fillId="0" borderId="14" xfId="0" applyNumberFormat="1" applyFont="1" applyBorder="1" applyAlignment="1">
      <alignment horizontal="center" vertical="center" wrapText="1" readingOrder="1"/>
    </xf>
    <xf numFmtId="49" fontId="7" fillId="0" borderId="55" xfId="0" applyNumberFormat="1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left"/>
    </xf>
    <xf numFmtId="49" fontId="6" fillId="0" borderId="9" xfId="0" applyNumberFormat="1" applyFont="1" applyBorder="1" applyAlignment="1">
      <alignment horizontal="center" vertical="center" wrapText="1" readingOrder="1"/>
    </xf>
    <xf numFmtId="49" fontId="6" fillId="0" borderId="19" xfId="0" applyNumberFormat="1" applyFont="1" applyBorder="1" applyAlignment="1">
      <alignment horizontal="center" vertical="center" wrapText="1" readingOrder="1"/>
    </xf>
    <xf numFmtId="49" fontId="6" fillId="0" borderId="58" xfId="0" applyNumberFormat="1" applyFont="1" applyBorder="1" applyAlignment="1">
      <alignment horizontal="center" vertical="center" textRotation="90" wrapText="1" readingOrder="1"/>
    </xf>
    <xf numFmtId="49" fontId="6" fillId="0" borderId="59" xfId="0" applyNumberFormat="1" applyFont="1" applyBorder="1" applyAlignment="1">
      <alignment horizontal="center" vertical="center" textRotation="90" wrapText="1" readingOrder="1"/>
    </xf>
    <xf numFmtId="49" fontId="6" fillId="0" borderId="60" xfId="0" applyNumberFormat="1" applyFont="1" applyBorder="1" applyAlignment="1">
      <alignment horizontal="center" vertical="center" textRotation="90" wrapText="1" readingOrder="1"/>
    </xf>
    <xf numFmtId="49" fontId="6" fillId="0" borderId="11" xfId="0" applyNumberFormat="1" applyFont="1" applyBorder="1" applyAlignment="1">
      <alignment horizontal="center" vertical="center" wrapText="1" readingOrder="1"/>
    </xf>
    <xf numFmtId="49" fontId="6" fillId="0" borderId="59" xfId="0" applyNumberFormat="1" applyFont="1" applyBorder="1" applyAlignment="1">
      <alignment horizontal="center" vertical="center" wrapText="1" readingOrder="1"/>
    </xf>
    <xf numFmtId="49" fontId="6" fillId="0" borderId="60" xfId="0" applyNumberFormat="1" applyFont="1" applyBorder="1" applyAlignment="1">
      <alignment horizontal="center" vertical="center" wrapText="1" readingOrder="1"/>
    </xf>
    <xf numFmtId="0" fontId="10" fillId="5" borderId="36" xfId="0" applyFont="1" applyFill="1" applyBorder="1" applyAlignment="1">
      <alignment horizontal="right" vertical="center" wrapText="1"/>
    </xf>
    <xf numFmtId="0" fontId="15" fillId="3" borderId="37" xfId="0" applyFont="1" applyFill="1" applyBorder="1"/>
    <xf numFmtId="0" fontId="15" fillId="3" borderId="38" xfId="0" applyFont="1" applyFill="1" applyBorder="1"/>
    <xf numFmtId="0" fontId="10" fillId="5" borderId="17" xfId="0" applyFont="1" applyFill="1" applyBorder="1" applyAlignment="1">
      <alignment horizontal="right" vertical="center" wrapText="1"/>
    </xf>
    <xf numFmtId="0" fontId="15" fillId="3" borderId="39" xfId="0" applyFont="1" applyFill="1" applyBorder="1"/>
    <xf numFmtId="0" fontId="15" fillId="3" borderId="40" xfId="0" applyFont="1" applyFill="1" applyBorder="1"/>
    <xf numFmtId="0" fontId="10" fillId="5" borderId="41" xfId="0" applyFont="1" applyFill="1" applyBorder="1" applyAlignment="1">
      <alignment horizontal="right" vertical="center" wrapText="1"/>
    </xf>
    <xf numFmtId="0" fontId="15" fillId="3" borderId="14" xfId="0" applyFont="1" applyFill="1" applyBorder="1"/>
    <xf numFmtId="0" fontId="8" fillId="0" borderId="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9" xfId="0" applyFont="1" applyBorder="1"/>
    <xf numFmtId="0" fontId="8" fillId="0" borderId="19" xfId="0" applyFont="1" applyBorder="1" applyAlignment="1">
      <alignment horizontal="center" vertical="center" wrapText="1"/>
    </xf>
    <xf numFmtId="0" fontId="15" fillId="0" borderId="19" xfId="0" applyFont="1" applyBorder="1"/>
    <xf numFmtId="0" fontId="16" fillId="0" borderId="9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4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8" fillId="3" borderId="34" xfId="1" applyFont="1" applyFill="1" applyBorder="1" applyAlignment="1" applyProtection="1">
      <alignment horizontal="center" vertical="center" wrapText="1"/>
    </xf>
    <xf numFmtId="0" fontId="8" fillId="3" borderId="37" xfId="1" applyFont="1" applyFill="1" applyBorder="1" applyAlignment="1" applyProtection="1">
      <alignment horizontal="center" vertical="center" wrapText="1"/>
    </xf>
    <xf numFmtId="0" fontId="8" fillId="3" borderId="38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0" fontId="6" fillId="3" borderId="39" xfId="1" applyFont="1" applyFill="1" applyBorder="1" applyAlignment="1" applyProtection="1">
      <alignment horizontal="center" vertical="center" wrapText="1"/>
    </xf>
    <xf numFmtId="0" fontId="6" fillId="3" borderId="40" xfId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12" fillId="0" borderId="4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28" xfId="1" applyFont="1" applyFill="1" applyBorder="1" applyAlignment="1" applyProtection="1">
      <alignment horizontal="center" vertical="center" wrapText="1"/>
    </xf>
    <xf numFmtId="0" fontId="6" fillId="3" borderId="44" xfId="1" applyFont="1" applyFill="1" applyBorder="1" applyAlignment="1" applyProtection="1">
      <alignment horizontal="center" vertical="center" wrapText="1"/>
    </xf>
    <xf numFmtId="0" fontId="6" fillId="3" borderId="29" xfId="1" applyFont="1" applyFill="1" applyBorder="1" applyAlignment="1" applyProtection="1">
      <alignment horizontal="center" vertical="center" wrapText="1"/>
    </xf>
    <xf numFmtId="0" fontId="4" fillId="0" borderId="4" xfId="2" applyNumberFormat="1" applyFont="1" applyFill="1" applyBorder="1" applyAlignment="1" applyProtection="1">
      <alignment horizontal="right" vertical="center" wrapText="1"/>
    </xf>
    <xf numFmtId="0" fontId="0" fillId="0" borderId="4" xfId="2" applyNumberFormat="1" applyFont="1" applyBorder="1" applyAlignment="1">
      <alignment horizontal="right"/>
    </xf>
    <xf numFmtId="0" fontId="0" fillId="0" borderId="12" xfId="2" applyNumberFormat="1" applyFont="1" applyBorder="1" applyAlignment="1">
      <alignment horizontal="right"/>
    </xf>
    <xf numFmtId="0" fontId="0" fillId="0" borderId="45" xfId="0" applyNumberFormat="1" applyBorder="1"/>
    <xf numFmtId="1" fontId="4" fillId="0" borderId="4" xfId="2" applyNumberFormat="1" applyFont="1" applyFill="1" applyBorder="1" applyAlignment="1" applyProtection="1">
      <alignment horizontal="right" vertical="center" wrapText="1"/>
    </xf>
  </cellXfs>
  <cellStyles count="7">
    <cellStyle name="40% - Accent3" xfId="1" builtinId="39"/>
    <cellStyle name="Comma" xfId="2" builtinId="3"/>
    <cellStyle name="Comma [0]" xfId="3" builtinId="6"/>
    <cellStyle name="Normal" xfId="0" builtinId="0"/>
    <cellStyle name="Normal 2" xfId="5" xr:uid="{9DC0F9C9-760A-41B0-A60E-48100D034323}"/>
    <cellStyle name="Normal 3" xfId="6" xr:uid="{EF821DFF-0DB2-421B-BD01-6365B6DF4DA5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19050</xdr:rowOff>
        </xdr:from>
        <xdr:to>
          <xdr:col>7</xdr:col>
          <xdr:colOff>1057275</xdr:colOff>
          <xdr:row>19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0F1B-372C-4217-9CD7-631A79987AFA}">
  <sheetPr>
    <pageSetUpPr fitToPage="1"/>
  </sheetPr>
  <dimension ref="A20:K42"/>
  <sheetViews>
    <sheetView topLeftCell="A16" zoomScale="80" zoomScaleNormal="80" workbookViewId="0">
      <selection activeCell="D30" sqref="D30"/>
    </sheetView>
  </sheetViews>
  <sheetFormatPr defaultRowHeight="15" x14ac:dyDescent="0.25"/>
  <cols>
    <col min="1" max="1" width="5.28515625" style="80" bestFit="1" customWidth="1"/>
    <col min="2" max="2" width="5.85546875" style="80" customWidth="1"/>
    <col min="3" max="3" width="12.140625" style="80" customWidth="1"/>
    <col min="4" max="4" width="13.42578125" style="80" customWidth="1"/>
    <col min="5" max="7" width="15.5703125" style="80" customWidth="1"/>
    <col min="8" max="8" width="18.5703125" style="80" customWidth="1"/>
    <col min="9" max="10" width="9.140625" style="80"/>
    <col min="11" max="11" width="10.85546875" style="80" bestFit="1" customWidth="1"/>
    <col min="12" max="16384" width="9.140625" style="80"/>
  </cols>
  <sheetData>
    <row r="20" spans="1:11" ht="15.75" thickBot="1" x14ac:dyDescent="0.3"/>
    <row r="21" spans="1:11" s="79" customFormat="1" ht="29.25" thickBot="1" x14ac:dyDescent="0.3">
      <c r="A21" s="104" t="s">
        <v>58</v>
      </c>
      <c r="B21" s="105" t="s">
        <v>57</v>
      </c>
      <c r="C21" s="105" t="s">
        <v>22</v>
      </c>
      <c r="D21" s="105" t="s">
        <v>59</v>
      </c>
      <c r="E21" s="105" t="s">
        <v>60</v>
      </c>
      <c r="F21" s="105" t="s">
        <v>61</v>
      </c>
      <c r="G21" s="105" t="s">
        <v>62</v>
      </c>
      <c r="H21" s="106" t="s">
        <v>24</v>
      </c>
    </row>
    <row r="22" spans="1:11" s="79" customFormat="1" ht="15" customHeight="1" x14ac:dyDescent="0.25">
      <c r="A22" s="116" t="s">
        <v>74</v>
      </c>
      <c r="B22" s="139" t="s">
        <v>23</v>
      </c>
      <c r="C22" s="119" t="s">
        <v>70</v>
      </c>
      <c r="D22" s="85" t="s">
        <v>96</v>
      </c>
      <c r="E22" s="81">
        <v>1159.99</v>
      </c>
      <c r="F22" s="81">
        <v>32.090000000000003</v>
      </c>
      <c r="G22" s="20">
        <f t="shared" ref="G22" si="0">F22+E22</f>
        <v>1192.08</v>
      </c>
      <c r="H22" s="84">
        <v>2993346.9450000003</v>
      </c>
      <c r="K22" s="117">
        <f>+H22/G22</f>
        <v>2511.0285761022756</v>
      </c>
    </row>
    <row r="23" spans="1:11" s="79" customFormat="1" x14ac:dyDescent="0.25">
      <c r="A23" s="116" t="s">
        <v>75</v>
      </c>
      <c r="B23" s="140"/>
      <c r="C23" s="137" t="s">
        <v>52</v>
      </c>
      <c r="D23" s="85" t="s">
        <v>73</v>
      </c>
      <c r="E23" s="81">
        <v>61</v>
      </c>
      <c r="F23" s="81">
        <v>9.4</v>
      </c>
      <c r="G23" s="20">
        <f t="shared" ref="G23" si="1">F23+E23</f>
        <v>70.400000000000006</v>
      </c>
      <c r="H23" s="84">
        <v>189528.35</v>
      </c>
      <c r="K23" s="117">
        <f t="shared" ref="K23:K39" si="2">+H23/G23</f>
        <v>2692.1640625</v>
      </c>
    </row>
    <row r="24" spans="1:11" s="79" customFormat="1" ht="15" customHeight="1" x14ac:dyDescent="0.25">
      <c r="A24" s="112" t="s">
        <v>84</v>
      </c>
      <c r="B24" s="140"/>
      <c r="C24" s="138" t="s">
        <v>70</v>
      </c>
      <c r="D24" s="85" t="s">
        <v>87</v>
      </c>
      <c r="E24" s="113">
        <v>203.04000000000002</v>
      </c>
      <c r="F24" s="113">
        <v>31.979999999999997</v>
      </c>
      <c r="G24" s="114">
        <f>F24+E24</f>
        <v>235.02</v>
      </c>
      <c r="H24" s="115">
        <v>590314.44380000001</v>
      </c>
      <c r="K24" s="117">
        <f t="shared" si="2"/>
        <v>2511.7625895668452</v>
      </c>
    </row>
    <row r="25" spans="1:11" s="79" customFormat="1" x14ac:dyDescent="0.25">
      <c r="A25" s="112" t="s">
        <v>85</v>
      </c>
      <c r="B25" s="140"/>
      <c r="C25" s="137"/>
      <c r="D25" s="85" t="s">
        <v>88</v>
      </c>
      <c r="E25" s="81">
        <v>316.20999999999998</v>
      </c>
      <c r="F25" s="81">
        <v>40.080000000000005</v>
      </c>
      <c r="G25" s="20">
        <f>F25+E25</f>
        <v>356.28999999999996</v>
      </c>
      <c r="H25" s="84">
        <v>908573.22359999991</v>
      </c>
      <c r="K25" s="117">
        <f t="shared" si="2"/>
        <v>2550.0946521092369</v>
      </c>
    </row>
    <row r="26" spans="1:11" s="79" customFormat="1" x14ac:dyDescent="0.25">
      <c r="A26" s="112" t="s">
        <v>86</v>
      </c>
      <c r="B26" s="140"/>
      <c r="C26" s="137"/>
      <c r="D26" s="85" t="s">
        <v>83</v>
      </c>
      <c r="E26" s="81">
        <v>476.18</v>
      </c>
      <c r="F26" s="81">
        <v>67.06</v>
      </c>
      <c r="G26" s="20">
        <f>F26+E26</f>
        <v>543.24</v>
      </c>
      <c r="H26" s="84">
        <v>1389397.7577999998</v>
      </c>
      <c r="K26" s="117">
        <f t="shared" si="2"/>
        <v>2557.613131949046</v>
      </c>
    </row>
    <row r="27" spans="1:11" s="79" customFormat="1" ht="15" customHeight="1" x14ac:dyDescent="0.25">
      <c r="A27" s="116" t="s">
        <v>97</v>
      </c>
      <c r="B27" s="140"/>
      <c r="C27" s="142" t="s">
        <v>109</v>
      </c>
      <c r="D27" s="85" t="s">
        <v>108</v>
      </c>
      <c r="E27" s="81">
        <v>137.71</v>
      </c>
      <c r="F27" s="81">
        <v>20.399999999999999</v>
      </c>
      <c r="G27" s="20">
        <f t="shared" ref="G27:G28" si="3">F27+E27</f>
        <v>158.11000000000001</v>
      </c>
      <c r="H27" s="84">
        <v>442357.2</v>
      </c>
      <c r="K27" s="117">
        <f>+H27/G27</f>
        <v>2797.7812915059135</v>
      </c>
    </row>
    <row r="28" spans="1:11" s="79" customFormat="1" ht="30" x14ac:dyDescent="0.25">
      <c r="A28" s="116" t="s">
        <v>98</v>
      </c>
      <c r="B28" s="140"/>
      <c r="C28" s="138"/>
      <c r="D28" s="85" t="s">
        <v>110</v>
      </c>
      <c r="E28" s="81">
        <v>320</v>
      </c>
      <c r="F28" s="81">
        <v>98.28</v>
      </c>
      <c r="G28" s="20">
        <f t="shared" si="3"/>
        <v>418.28</v>
      </c>
      <c r="H28" s="84">
        <v>1203001.83</v>
      </c>
      <c r="K28" s="117">
        <f t="shared" ref="K28:K34" si="4">+H28/G28</f>
        <v>2876.0682557138762</v>
      </c>
    </row>
    <row r="29" spans="1:11" s="79" customFormat="1" ht="15" customHeight="1" x14ac:dyDescent="0.25">
      <c r="A29" s="116" t="s">
        <v>99</v>
      </c>
      <c r="B29" s="140"/>
      <c r="C29" s="142" t="s">
        <v>123</v>
      </c>
      <c r="D29" s="85" t="s">
        <v>111</v>
      </c>
      <c r="E29" s="113">
        <v>190.39</v>
      </c>
      <c r="F29" s="113">
        <v>26.8</v>
      </c>
      <c r="G29" s="114">
        <f t="shared" ref="G29:G34" si="5">F29+E29</f>
        <v>217.19</v>
      </c>
      <c r="H29" s="115">
        <v>582560.06999999995</v>
      </c>
      <c r="K29" s="117">
        <f t="shared" si="4"/>
        <v>2682.2600948478289</v>
      </c>
    </row>
    <row r="30" spans="1:11" s="79" customFormat="1" x14ac:dyDescent="0.25">
      <c r="A30" s="116" t="s">
        <v>100</v>
      </c>
      <c r="B30" s="140"/>
      <c r="C30" s="143"/>
      <c r="D30" s="85" t="s">
        <v>125</v>
      </c>
      <c r="E30" s="81">
        <v>304.51</v>
      </c>
      <c r="F30" s="81">
        <v>48.67</v>
      </c>
      <c r="G30" s="20">
        <f t="shared" si="5"/>
        <v>353.18</v>
      </c>
      <c r="H30" s="84">
        <v>925739.54</v>
      </c>
      <c r="K30" s="117">
        <f t="shared" si="4"/>
        <v>2621.1550484172376</v>
      </c>
    </row>
    <row r="31" spans="1:11" s="79" customFormat="1" x14ac:dyDescent="0.25">
      <c r="A31" s="116" t="s">
        <v>101</v>
      </c>
      <c r="B31" s="140"/>
      <c r="C31" s="143"/>
      <c r="D31" s="85" t="s">
        <v>119</v>
      </c>
      <c r="E31" s="81">
        <v>769.41</v>
      </c>
      <c r="F31" s="81">
        <v>123.73</v>
      </c>
      <c r="G31" s="20">
        <f t="shared" si="5"/>
        <v>893.14</v>
      </c>
      <c r="H31" s="84">
        <v>2350978.35</v>
      </c>
      <c r="K31" s="117">
        <f t="shared" si="4"/>
        <v>2632.2618514454621</v>
      </c>
    </row>
    <row r="32" spans="1:11" s="79" customFormat="1" x14ac:dyDescent="0.25">
      <c r="A32" s="116" t="s">
        <v>116</v>
      </c>
      <c r="B32" s="140"/>
      <c r="C32" s="143"/>
      <c r="D32" s="85" t="s">
        <v>120</v>
      </c>
      <c r="E32" s="81">
        <v>333.62</v>
      </c>
      <c r="F32" s="81">
        <v>60.84</v>
      </c>
      <c r="G32" s="20">
        <f t="shared" si="5"/>
        <v>394.46000000000004</v>
      </c>
      <c r="H32" s="84">
        <v>1045133.48</v>
      </c>
      <c r="K32" s="117">
        <f t="shared" si="4"/>
        <v>2649.529686153222</v>
      </c>
    </row>
    <row r="33" spans="1:11" s="79" customFormat="1" x14ac:dyDescent="0.25">
      <c r="A33" s="116" t="s">
        <v>117</v>
      </c>
      <c r="B33" s="140"/>
      <c r="C33" s="143"/>
      <c r="D33" s="85" t="s">
        <v>121</v>
      </c>
      <c r="E33" s="81">
        <v>210.69</v>
      </c>
      <c r="F33" s="81">
        <v>38.31</v>
      </c>
      <c r="G33" s="20">
        <f t="shared" si="5"/>
        <v>249</v>
      </c>
      <c r="H33" s="84">
        <v>670004.69999999995</v>
      </c>
      <c r="K33" s="117">
        <f t="shared" ref="K33" si="6">+H33/G33</f>
        <v>2690.7819277108433</v>
      </c>
    </row>
    <row r="34" spans="1:11" s="79" customFormat="1" ht="15.75" thickBot="1" x14ac:dyDescent="0.3">
      <c r="A34" s="116" t="s">
        <v>118</v>
      </c>
      <c r="B34" s="141"/>
      <c r="C34" s="144"/>
      <c r="D34" s="85" t="s">
        <v>122</v>
      </c>
      <c r="E34" s="81">
        <v>364.5</v>
      </c>
      <c r="F34" s="81">
        <v>42.31</v>
      </c>
      <c r="G34" s="20">
        <f t="shared" si="5"/>
        <v>406.81</v>
      </c>
      <c r="H34" s="84">
        <v>1066771.23</v>
      </c>
      <c r="K34" s="117">
        <f t="shared" si="4"/>
        <v>2622.2836950910746</v>
      </c>
    </row>
    <row r="35" spans="1:11" s="79" customFormat="1" x14ac:dyDescent="0.2">
      <c r="A35" s="130" t="s">
        <v>76</v>
      </c>
      <c r="B35" s="131"/>
      <c r="C35" s="131"/>
      <c r="D35" s="132"/>
      <c r="E35" s="21">
        <f>E36/G36</f>
        <v>0.88337403411575999</v>
      </c>
      <c r="F35" s="21">
        <f>F36/G36</f>
        <v>0.11662596588423968</v>
      </c>
      <c r="G35" s="22"/>
      <c r="H35" s="23">
        <f>H36/G36</f>
        <v>2616.581702908587</v>
      </c>
      <c r="K35" s="117" t="e">
        <f t="shared" si="2"/>
        <v>#DIV/0!</v>
      </c>
    </row>
    <row r="36" spans="1:11" s="79" customFormat="1" ht="15.75" customHeight="1" thickBot="1" x14ac:dyDescent="0.25">
      <c r="A36" s="133"/>
      <c r="B36" s="134"/>
      <c r="C36" s="134"/>
      <c r="D36" s="135"/>
      <c r="E36" s="24">
        <f>SUM(E22:E34)</f>
        <v>4847.2499999999991</v>
      </c>
      <c r="F36" s="24">
        <f t="shared" ref="F36:H36" si="7">SUM(F22:F34)</f>
        <v>639.95000000000005</v>
      </c>
      <c r="G36" s="24">
        <f t="shared" si="7"/>
        <v>5487.2000000000007</v>
      </c>
      <c r="H36" s="25">
        <f t="shared" si="7"/>
        <v>14357707.120200001</v>
      </c>
      <c r="K36" s="117">
        <f t="shared" si="2"/>
        <v>2616.581702908587</v>
      </c>
    </row>
    <row r="37" spans="1:11" s="79" customFormat="1" ht="15.75" thickBot="1" x14ac:dyDescent="0.3">
      <c r="A37" s="127"/>
      <c r="B37" s="128"/>
      <c r="C37" s="128"/>
      <c r="D37" s="128"/>
      <c r="E37" s="128"/>
      <c r="F37" s="128"/>
      <c r="G37" s="128"/>
      <c r="H37" s="129"/>
      <c r="K37" s="117" t="e">
        <f t="shared" si="2"/>
        <v>#DIV/0!</v>
      </c>
    </row>
    <row r="38" spans="1:11" s="79" customFormat="1" x14ac:dyDescent="0.2">
      <c r="A38" s="130" t="s">
        <v>124</v>
      </c>
      <c r="B38" s="131"/>
      <c r="C38" s="131"/>
      <c r="D38" s="132"/>
      <c r="E38" s="21">
        <f>E39/G39</f>
        <v>0.88337403411575999</v>
      </c>
      <c r="F38" s="21">
        <f>F39/G39</f>
        <v>0.11662596588423968</v>
      </c>
      <c r="G38" s="22"/>
      <c r="H38" s="23">
        <f>H39/G39</f>
        <v>2616.581702908587</v>
      </c>
      <c r="K38" s="117" t="e">
        <f t="shared" si="2"/>
        <v>#DIV/0!</v>
      </c>
    </row>
    <row r="39" spans="1:11" s="79" customFormat="1" ht="15.75" thickBot="1" x14ac:dyDescent="0.25">
      <c r="A39" s="133"/>
      <c r="B39" s="134"/>
      <c r="C39" s="134"/>
      <c r="D39" s="135"/>
      <c r="E39" s="24">
        <f>+E36</f>
        <v>4847.2499999999991</v>
      </c>
      <c r="F39" s="24">
        <f>+F36</f>
        <v>639.95000000000005</v>
      </c>
      <c r="G39" s="24">
        <f>+G36</f>
        <v>5487.2000000000007</v>
      </c>
      <c r="H39" s="25">
        <f>+H36</f>
        <v>14357707.120200001</v>
      </c>
      <c r="K39" s="117">
        <f t="shared" si="2"/>
        <v>2616.581702908587</v>
      </c>
    </row>
    <row r="40" spans="1:11" x14ac:dyDescent="0.25">
      <c r="A40" s="136"/>
      <c r="B40" s="136"/>
      <c r="C40" s="136"/>
      <c r="D40" s="136"/>
      <c r="E40" s="136"/>
      <c r="F40" s="136"/>
      <c r="G40" s="136"/>
      <c r="H40" s="136"/>
    </row>
    <row r="42" spans="1:11" x14ac:dyDescent="0.25">
      <c r="G42" s="103">
        <f>G39*0.25</f>
        <v>1371.8000000000002</v>
      </c>
    </row>
  </sheetData>
  <mergeCells count="9">
    <mergeCell ref="A37:H37"/>
    <mergeCell ref="A38:D39"/>
    <mergeCell ref="A40:H40"/>
    <mergeCell ref="A35:D36"/>
    <mergeCell ref="C23"/>
    <mergeCell ref="C24:C26"/>
    <mergeCell ref="B22:B34"/>
    <mergeCell ref="C27:C28"/>
    <mergeCell ref="C29:C34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19050</xdr:rowOff>
              </from>
              <to>
                <xdr:col>7</xdr:col>
                <xdr:colOff>1057275</xdr:colOff>
                <xdr:row>19</xdr:row>
                <xdr:rowOff>152400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78B0-FF6F-4A67-8FA2-441A8670D2A1}">
  <sheetPr>
    <pageSetUpPr fitToPage="1"/>
  </sheetPr>
  <dimension ref="A1:P33"/>
  <sheetViews>
    <sheetView topLeftCell="A12" zoomScaleNormal="100" workbookViewId="0">
      <selection activeCell="I30" sqref="I3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27" si="0"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5">
        <f t="shared" ref="I11:I27" si="1">SUM(E11*H11)</f>
        <v>0</v>
      </c>
    </row>
    <row r="12" spans="1:16" ht="15.75" thickBot="1" x14ac:dyDescent="0.3">
      <c r="A12" s="43">
        <v>3</v>
      </c>
      <c r="B12" s="159"/>
      <c r="C12" s="159"/>
      <c r="D12" s="44" t="s">
        <v>5</v>
      </c>
      <c r="E12" s="26">
        <v>5.87</v>
      </c>
      <c r="F12" s="45">
        <v>5120.5</v>
      </c>
      <c r="G12" s="46">
        <f t="shared" si="0"/>
        <v>30057.334999999999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159"/>
      <c r="C13" s="159"/>
      <c r="D13" s="44" t="s">
        <v>6</v>
      </c>
      <c r="E13" s="26">
        <v>23.49</v>
      </c>
      <c r="F13" s="45">
        <v>3850</v>
      </c>
      <c r="G13" s="46">
        <f t="shared" si="0"/>
        <v>90436.5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159"/>
      <c r="C14" s="159"/>
      <c r="D14" s="44" t="s">
        <v>7</v>
      </c>
      <c r="E14" s="26">
        <v>29.36</v>
      </c>
      <c r="F14" s="45">
        <v>3000</v>
      </c>
      <c r="G14" s="46">
        <f t="shared" si="0"/>
        <v>88080</v>
      </c>
      <c r="H14" s="71"/>
      <c r="I14" s="5">
        <f t="shared" si="1"/>
        <v>0</v>
      </c>
    </row>
    <row r="15" spans="1:16" ht="15" customHeight="1" thickBot="1" x14ac:dyDescent="0.3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5">
        <f t="shared" si="1"/>
        <v>0</v>
      </c>
    </row>
    <row r="17" spans="1:16" ht="15" customHeight="1" thickBot="1" x14ac:dyDescent="0.3">
      <c r="A17" s="43">
        <v>8</v>
      </c>
      <c r="B17" s="153" t="s">
        <v>94</v>
      </c>
      <c r="C17" s="159"/>
      <c r="D17" s="44" t="s">
        <v>10</v>
      </c>
      <c r="E17" s="28">
        <v>0</v>
      </c>
      <c r="F17" s="45">
        <v>12582.16</v>
      </c>
      <c r="G17" s="46">
        <f t="shared" si="0"/>
        <v>0</v>
      </c>
      <c r="H17" s="93"/>
      <c r="I17" s="5">
        <f t="shared" si="1"/>
        <v>0</v>
      </c>
      <c r="J17" s="3"/>
      <c r="K17" s="3"/>
      <c r="L17" s="3"/>
      <c r="M17" s="3"/>
      <c r="N17" s="3"/>
      <c r="O17" s="3"/>
      <c r="P17" s="3"/>
    </row>
    <row r="18" spans="1:16" ht="15.75" thickBot="1" x14ac:dyDescent="0.3">
      <c r="A18" s="43">
        <v>9</v>
      </c>
      <c r="B18" s="159"/>
      <c r="C18" s="159"/>
      <c r="D18" s="44" t="s">
        <v>12</v>
      </c>
      <c r="E18" s="26">
        <v>0</v>
      </c>
      <c r="F18" s="45">
        <v>9464.59</v>
      </c>
      <c r="G18" s="46">
        <f t="shared" si="0"/>
        <v>0</v>
      </c>
      <c r="H18" s="71"/>
      <c r="I18" s="5">
        <f t="shared" si="1"/>
        <v>0</v>
      </c>
    </row>
    <row r="19" spans="1:16" ht="15.75" thickBot="1" x14ac:dyDescent="0.3">
      <c r="A19" s="43">
        <v>10</v>
      </c>
      <c r="B19" s="159"/>
      <c r="C19" s="159"/>
      <c r="D19" s="44" t="s">
        <v>5</v>
      </c>
      <c r="E19" s="26">
        <v>4.17</v>
      </c>
      <c r="F19" s="45">
        <v>6534</v>
      </c>
      <c r="G19" s="46">
        <f t="shared" si="0"/>
        <v>27246.78</v>
      </c>
      <c r="H19" s="71"/>
      <c r="I19" s="5">
        <f t="shared" si="1"/>
        <v>0</v>
      </c>
    </row>
    <row r="20" spans="1:16" ht="15.75" thickBot="1" x14ac:dyDescent="0.3">
      <c r="A20" s="43">
        <v>11</v>
      </c>
      <c r="B20" s="159"/>
      <c r="C20" s="159"/>
      <c r="D20" s="44" t="s">
        <v>6</v>
      </c>
      <c r="E20" s="26">
        <v>4.17</v>
      </c>
      <c r="F20" s="45">
        <v>5072.84</v>
      </c>
      <c r="G20" s="46">
        <f t="shared" si="0"/>
        <v>21153.7428</v>
      </c>
      <c r="H20" s="71"/>
      <c r="I20" s="5">
        <f t="shared" si="1"/>
        <v>0</v>
      </c>
      <c r="O20" s="4"/>
      <c r="P20" s="4"/>
    </row>
    <row r="21" spans="1:16" ht="15.75" thickBot="1" x14ac:dyDescent="0.3">
      <c r="A21" s="43">
        <v>12</v>
      </c>
      <c r="B21" s="159"/>
      <c r="C21" s="159"/>
      <c r="D21" s="44" t="s">
        <v>7</v>
      </c>
      <c r="E21" s="26">
        <v>0</v>
      </c>
      <c r="F21" s="45">
        <v>3695.09</v>
      </c>
      <c r="G21" s="46">
        <f t="shared" si="0"/>
        <v>0</v>
      </c>
      <c r="H21" s="71"/>
      <c r="I21" s="5">
        <f t="shared" si="1"/>
        <v>0</v>
      </c>
      <c r="O21" s="4"/>
      <c r="P21" s="4"/>
    </row>
    <row r="22" spans="1:16" ht="15" customHeight="1" thickBot="1" x14ac:dyDescent="0.3">
      <c r="A22" s="43">
        <v>13</v>
      </c>
      <c r="B22" s="162" t="s">
        <v>17</v>
      </c>
      <c r="C22" s="153" t="s">
        <v>14</v>
      </c>
      <c r="D22" s="159"/>
      <c r="E22" s="28">
        <v>422.88</v>
      </c>
      <c r="F22" s="45">
        <v>2480</v>
      </c>
      <c r="G22" s="46">
        <f t="shared" si="0"/>
        <v>1048742.3999999999</v>
      </c>
      <c r="H22" s="71"/>
      <c r="I22" s="5">
        <f t="shared" si="1"/>
        <v>0</v>
      </c>
    </row>
    <row r="23" spans="1:16" ht="15.75" thickBot="1" x14ac:dyDescent="0.3">
      <c r="A23" s="43">
        <v>14</v>
      </c>
      <c r="B23" s="162"/>
      <c r="C23" s="153" t="s">
        <v>15</v>
      </c>
      <c r="D23" s="159"/>
      <c r="E23" s="28">
        <v>0</v>
      </c>
      <c r="F23" s="45">
        <v>1965.21</v>
      </c>
      <c r="G23" s="46">
        <f t="shared" si="0"/>
        <v>0</v>
      </c>
      <c r="H23" s="71"/>
      <c r="I23" s="5">
        <f t="shared" si="1"/>
        <v>0</v>
      </c>
    </row>
    <row r="24" spans="1:16" ht="15" customHeight="1" thickBot="1" x14ac:dyDescent="0.3">
      <c r="A24" s="43">
        <v>15</v>
      </c>
      <c r="B24" s="162"/>
      <c r="C24" s="153" t="s">
        <v>16</v>
      </c>
      <c r="D24" s="153"/>
      <c r="E24" s="29">
        <v>0</v>
      </c>
      <c r="F24" s="47">
        <v>1755.58</v>
      </c>
      <c r="G24" s="48">
        <f t="shared" si="0"/>
        <v>0</v>
      </c>
      <c r="H24" s="71"/>
      <c r="I24" s="5">
        <f t="shared" si="1"/>
        <v>0</v>
      </c>
    </row>
    <row r="25" spans="1:16" ht="15" customHeight="1" thickBot="1" x14ac:dyDescent="0.3">
      <c r="A25" s="43">
        <v>16</v>
      </c>
      <c r="B25" s="162" t="s">
        <v>56</v>
      </c>
      <c r="C25" s="153" t="s">
        <v>14</v>
      </c>
      <c r="D25" s="159"/>
      <c r="E25" s="28">
        <v>53.3</v>
      </c>
      <c r="F25" s="45">
        <v>1570</v>
      </c>
      <c r="G25" s="46">
        <f t="shared" si="0"/>
        <v>83681</v>
      </c>
      <c r="H25" s="71"/>
      <c r="I25" s="5">
        <f t="shared" si="1"/>
        <v>0</v>
      </c>
    </row>
    <row r="26" spans="1:16" ht="15.75" customHeight="1" thickBot="1" x14ac:dyDescent="0.3">
      <c r="A26" s="43">
        <v>17</v>
      </c>
      <c r="B26" s="162"/>
      <c r="C26" s="153" t="s">
        <v>15</v>
      </c>
      <c r="D26" s="159"/>
      <c r="E26" s="28">
        <v>0</v>
      </c>
      <c r="F26" s="45">
        <v>1177.23</v>
      </c>
      <c r="G26" s="46">
        <f t="shared" si="0"/>
        <v>0</v>
      </c>
      <c r="H26" s="71"/>
      <c r="I26" s="5">
        <f t="shared" si="1"/>
        <v>0</v>
      </c>
    </row>
    <row r="27" spans="1:16" ht="15.75" customHeight="1" thickBot="1" x14ac:dyDescent="0.3">
      <c r="A27" s="43">
        <v>18</v>
      </c>
      <c r="B27" s="166"/>
      <c r="C27" s="167" t="s">
        <v>16</v>
      </c>
      <c r="D27" s="167"/>
      <c r="E27" s="30">
        <v>0</v>
      </c>
      <c r="F27" s="49">
        <v>928.16</v>
      </c>
      <c r="G27" s="50">
        <f t="shared" si="0"/>
        <v>0</v>
      </c>
      <c r="H27" s="71"/>
      <c r="I27" s="5">
        <f t="shared" si="1"/>
        <v>0</v>
      </c>
      <c r="O27" s="4"/>
      <c r="P27" s="4"/>
    </row>
    <row r="28" spans="1:16" ht="15" customHeight="1" x14ac:dyDescent="0.25">
      <c r="A28" s="145" t="s">
        <v>43</v>
      </c>
      <c r="B28" s="146"/>
      <c r="C28" s="146"/>
      <c r="D28" s="147"/>
      <c r="E28" s="31">
        <f>SUM(E10:E21)</f>
        <v>67.06</v>
      </c>
      <c r="F28" s="52"/>
      <c r="G28" s="53">
        <f>SUM(G10:G21)</f>
        <v>256974.3578</v>
      </c>
      <c r="H28" s="218" t="s">
        <v>19</v>
      </c>
      <c r="I28" s="68">
        <f>SUM(I10:I21)</f>
        <v>0</v>
      </c>
    </row>
    <row r="29" spans="1:16" ht="15.75" customHeight="1" thickBot="1" x14ac:dyDescent="0.3">
      <c r="A29" s="148" t="s">
        <v>44</v>
      </c>
      <c r="B29" s="149"/>
      <c r="C29" s="149"/>
      <c r="D29" s="150"/>
      <c r="E29" s="32">
        <f>SUM(E22:E27)</f>
        <v>476.18</v>
      </c>
      <c r="F29" s="33"/>
      <c r="G29" s="54">
        <f>SUM(G22:G27)</f>
        <v>1132423.3999999999</v>
      </c>
      <c r="H29" s="219"/>
      <c r="I29" s="8">
        <f>SUM(I22:I27)</f>
        <v>0</v>
      </c>
      <c r="O29" s="4"/>
      <c r="P29" s="4"/>
    </row>
    <row r="30" spans="1:16" ht="15.75" customHeight="1" thickBot="1" x14ac:dyDescent="0.3">
      <c r="A30" s="151" t="s">
        <v>18</v>
      </c>
      <c r="B30" s="152"/>
      <c r="C30" s="152"/>
      <c r="D30" s="152"/>
      <c r="E30" s="33">
        <f>SUM(E28:E29)</f>
        <v>543.24</v>
      </c>
      <c r="F30" s="33"/>
      <c r="G30" s="55">
        <f>SUM(G28:G29)</f>
        <v>1389397.7577999998</v>
      </c>
      <c r="H30" s="220"/>
      <c r="I30" s="69">
        <f>SUM(I28:I29)</f>
        <v>0</v>
      </c>
      <c r="O30" s="4"/>
      <c r="P30" s="4"/>
    </row>
    <row r="31" spans="1:16" ht="27.75" customHeight="1" x14ac:dyDescent="0.25">
      <c r="A31" s="182" t="s">
        <v>25</v>
      </c>
      <c r="B31" s="182"/>
      <c r="C31" s="182"/>
      <c r="D31" s="182"/>
      <c r="E31" s="182"/>
      <c r="F31" s="182"/>
      <c r="G31" s="182"/>
      <c r="H31" s="182"/>
      <c r="I31" s="182"/>
    </row>
    <row r="33" spans="6:9" x14ac:dyDescent="0.25">
      <c r="F33" s="183" t="s">
        <v>33</v>
      </c>
      <c r="G33" s="183"/>
      <c r="H33" s="183"/>
      <c r="I33" s="183"/>
    </row>
  </sheetData>
  <mergeCells count="32"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60-26
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7EFE-BD84-48C3-8433-37B926AE2842}">
  <sheetPr>
    <pageSetUpPr fitToPage="1"/>
  </sheetPr>
  <dimension ref="A1:P25"/>
  <sheetViews>
    <sheetView topLeftCell="A3" zoomScaleNormal="100" workbookViewId="0">
      <selection activeCell="A8" sqref="A8:I22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x14ac:dyDescent="0.25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19" si="0">F10*E10</f>
        <v>0</v>
      </c>
      <c r="H10" s="102"/>
      <c r="I10" s="77"/>
    </row>
    <row r="11" spans="1:16" ht="15.75" customHeight="1" x14ac:dyDescent="0.25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7"/>
    </row>
    <row r="12" spans="1:16" x14ac:dyDescent="0.25">
      <c r="A12" s="43">
        <v>3</v>
      </c>
      <c r="B12" s="159"/>
      <c r="C12" s="159"/>
      <c r="D12" s="44" t="s">
        <v>5</v>
      </c>
      <c r="E12" s="26">
        <v>8.9499999999999993</v>
      </c>
      <c r="F12" s="45">
        <v>5120.5</v>
      </c>
      <c r="G12" s="46">
        <f t="shared" si="0"/>
        <v>45828.474999999999</v>
      </c>
      <c r="H12" s="71"/>
      <c r="I12" s="7"/>
      <c r="O12" s="4"/>
      <c r="P12" s="4"/>
    </row>
    <row r="13" spans="1:16" ht="15" customHeight="1" x14ac:dyDescent="0.25">
      <c r="A13" s="43">
        <v>4</v>
      </c>
      <c r="B13" s="159"/>
      <c r="C13" s="159"/>
      <c r="D13" s="44" t="s">
        <v>6</v>
      </c>
      <c r="E13" s="26">
        <v>25.82</v>
      </c>
      <c r="F13" s="45">
        <v>3850</v>
      </c>
      <c r="G13" s="46">
        <f t="shared" si="0"/>
        <v>99407</v>
      </c>
      <c r="H13" s="71"/>
      <c r="I13" s="7"/>
      <c r="O13" s="4"/>
      <c r="P13" s="4"/>
    </row>
    <row r="14" spans="1:16" ht="15" customHeight="1" x14ac:dyDescent="0.25">
      <c r="A14" s="43">
        <v>5</v>
      </c>
      <c r="B14" s="159"/>
      <c r="C14" s="159"/>
      <c r="D14" s="44" t="s">
        <v>7</v>
      </c>
      <c r="E14" s="26">
        <v>25.82</v>
      </c>
      <c r="F14" s="45">
        <v>3000</v>
      </c>
      <c r="G14" s="46">
        <f t="shared" si="0"/>
        <v>77460</v>
      </c>
      <c r="H14" s="71"/>
      <c r="I14" s="7"/>
      <c r="N14" s="4"/>
    </row>
    <row r="15" spans="1:16" x14ac:dyDescent="0.25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7"/>
    </row>
    <row r="16" spans="1:16" ht="15" customHeight="1" x14ac:dyDescent="0.25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7"/>
    </row>
    <row r="17" spans="1:16" ht="15" customHeight="1" x14ac:dyDescent="0.25">
      <c r="A17" s="43">
        <v>8</v>
      </c>
      <c r="B17" s="162" t="s">
        <v>17</v>
      </c>
      <c r="C17" s="153" t="s">
        <v>14</v>
      </c>
      <c r="D17" s="159"/>
      <c r="E17" s="28">
        <v>300.90999999999997</v>
      </c>
      <c r="F17" s="45">
        <v>2480</v>
      </c>
      <c r="G17" s="46">
        <f t="shared" si="0"/>
        <v>746256.79999999993</v>
      </c>
      <c r="H17" s="71"/>
      <c r="I17" s="7"/>
    </row>
    <row r="18" spans="1:16" x14ac:dyDescent="0.25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7"/>
      <c r="O18" s="4"/>
      <c r="P18" s="4"/>
    </row>
    <row r="19" spans="1:16" ht="15" customHeight="1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7"/>
      <c r="O19" s="4"/>
      <c r="P19" s="4"/>
    </row>
    <row r="20" spans="1:16" ht="15" customHeight="1" x14ac:dyDescent="0.25">
      <c r="A20" s="145" t="s">
        <v>43</v>
      </c>
      <c r="B20" s="146"/>
      <c r="C20" s="146"/>
      <c r="D20" s="147"/>
      <c r="E20" s="31">
        <f>SUM(E10:E16)</f>
        <v>60.589999999999996</v>
      </c>
      <c r="F20" s="52"/>
      <c r="G20" s="53">
        <f>SUM(G10:G16)</f>
        <v>222695.47500000001</v>
      </c>
      <c r="H20" s="218" t="s">
        <v>19</v>
      </c>
      <c r="I20" s="68"/>
    </row>
    <row r="21" spans="1:16" ht="15" customHeight="1" thickBot="1" x14ac:dyDescent="0.3">
      <c r="A21" s="148" t="s">
        <v>44</v>
      </c>
      <c r="B21" s="149"/>
      <c r="C21" s="149"/>
      <c r="D21" s="150"/>
      <c r="E21" s="32">
        <f>SUM(E17:E19)</f>
        <v>300.90999999999997</v>
      </c>
      <c r="F21" s="33"/>
      <c r="G21" s="54">
        <f>SUM(G17:G19)</f>
        <v>746256.79999999993</v>
      </c>
      <c r="H21" s="219"/>
      <c r="I21" s="8"/>
    </row>
    <row r="22" spans="1:16" ht="15" customHeight="1" thickBot="1" x14ac:dyDescent="0.3">
      <c r="A22" s="151" t="s">
        <v>18</v>
      </c>
      <c r="B22" s="152"/>
      <c r="C22" s="152"/>
      <c r="D22" s="152"/>
      <c r="E22" s="33">
        <f>SUM(E20:E21)</f>
        <v>361.49999999999994</v>
      </c>
      <c r="F22" s="33"/>
      <c r="G22" s="55">
        <f>SUM(G20:G21)</f>
        <v>968952.27499999991</v>
      </c>
      <c r="H22" s="220"/>
      <c r="I22" s="69"/>
    </row>
    <row r="23" spans="1:16" ht="27.75" customHeight="1" x14ac:dyDescent="0.25">
      <c r="A23" s="182" t="s">
        <v>25</v>
      </c>
      <c r="B23" s="182"/>
      <c r="C23" s="182"/>
      <c r="D23" s="182"/>
      <c r="E23" s="182"/>
      <c r="F23" s="182"/>
      <c r="G23" s="182"/>
      <c r="H23" s="182"/>
      <c r="I23" s="182"/>
    </row>
    <row r="25" spans="1:16" x14ac:dyDescent="0.25">
      <c r="F25" s="183" t="s">
        <v>33</v>
      </c>
      <c r="G25" s="183"/>
      <c r="H25" s="183"/>
      <c r="I25" s="183"/>
    </row>
  </sheetData>
  <mergeCells count="27"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20:D20"/>
    <mergeCell ref="H20:H22"/>
    <mergeCell ref="A21:D21"/>
    <mergeCell ref="A22:D22"/>
    <mergeCell ref="A23:I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61-26
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EC53-4C28-4625-857A-5358AF3E4CC1}">
  <sheetPr>
    <pageSetUpPr fitToPage="1"/>
  </sheetPr>
  <dimension ref="A1:P28"/>
  <sheetViews>
    <sheetView topLeftCell="A9" zoomScaleNormal="100" workbookViewId="0">
      <selection activeCell="I25" sqref="I2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63">
        <v>1</v>
      </c>
      <c r="B10" s="213" t="s">
        <v>11</v>
      </c>
      <c r="C10" s="214"/>
      <c r="D10" s="62" t="s">
        <v>10</v>
      </c>
      <c r="E10" s="82">
        <v>0</v>
      </c>
      <c r="F10" s="65">
        <v>16966.59</v>
      </c>
      <c r="G10" s="66">
        <f t="shared" ref="G10:G22" si="0"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213"/>
      <c r="C11" s="214"/>
      <c r="D11" s="44" t="s">
        <v>12</v>
      </c>
      <c r="E11" s="28">
        <v>0</v>
      </c>
      <c r="F11" s="45">
        <v>9550.75</v>
      </c>
      <c r="G11" s="46">
        <f t="shared" si="0"/>
        <v>0</v>
      </c>
      <c r="H11" s="71"/>
      <c r="I11" s="5">
        <f t="shared" ref="I11:I22" si="1">SUM(E11*H11)</f>
        <v>0</v>
      </c>
    </row>
    <row r="12" spans="1:16" ht="15.75" thickBot="1" x14ac:dyDescent="0.3">
      <c r="A12" s="43">
        <v>3</v>
      </c>
      <c r="B12" s="213"/>
      <c r="C12" s="214"/>
      <c r="D12" s="44" t="s">
        <v>5</v>
      </c>
      <c r="E12" s="28">
        <v>20.399999999999999</v>
      </c>
      <c r="F12" s="45">
        <v>5120.5</v>
      </c>
      <c r="G12" s="46">
        <f t="shared" si="0"/>
        <v>104458.2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213"/>
      <c r="C13" s="214"/>
      <c r="D13" s="44" t="s">
        <v>6</v>
      </c>
      <c r="E13" s="28">
        <v>0</v>
      </c>
      <c r="F13" s="45">
        <v>3850</v>
      </c>
      <c r="G13" s="46">
        <f t="shared" si="0"/>
        <v>0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213"/>
      <c r="C14" s="214"/>
      <c r="D14" s="44" t="s">
        <v>7</v>
      </c>
      <c r="E14" s="28">
        <v>0</v>
      </c>
      <c r="F14" s="45">
        <v>3000</v>
      </c>
      <c r="G14" s="46">
        <f t="shared" si="0"/>
        <v>0</v>
      </c>
      <c r="H14" s="71"/>
      <c r="I14" s="5">
        <f t="shared" si="1"/>
        <v>0</v>
      </c>
      <c r="N14" s="4"/>
    </row>
    <row r="15" spans="1:16" ht="15" customHeight="1" thickBot="1" x14ac:dyDescent="0.3">
      <c r="A15" s="43">
        <v>6</v>
      </c>
      <c r="B15" s="213"/>
      <c r="C15" s="214"/>
      <c r="D15" s="123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215"/>
      <c r="C16" s="216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5">
        <f t="shared" si="1"/>
        <v>0</v>
      </c>
    </row>
    <row r="17" spans="1:16" ht="15" customHeight="1" thickBot="1" x14ac:dyDescent="0.3">
      <c r="A17" s="43">
        <v>8</v>
      </c>
      <c r="B17" s="162" t="s">
        <v>17</v>
      </c>
      <c r="C17" s="153" t="s">
        <v>14</v>
      </c>
      <c r="D17" s="159"/>
      <c r="E17" s="28">
        <v>133.72999999999999</v>
      </c>
      <c r="F17" s="45">
        <v>2480</v>
      </c>
      <c r="G17" s="46">
        <f t="shared" si="0"/>
        <v>331650.39999999997</v>
      </c>
      <c r="H17" s="71"/>
      <c r="I17" s="5">
        <f t="shared" si="1"/>
        <v>0</v>
      </c>
    </row>
    <row r="18" spans="1:16" ht="15.75" thickBot="1" x14ac:dyDescent="0.3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5">
        <f t="shared" si="1"/>
        <v>0</v>
      </c>
    </row>
    <row r="19" spans="1:16" ht="15" customHeight="1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5">
        <f t="shared" si="1"/>
        <v>0</v>
      </c>
    </row>
    <row r="20" spans="1:16" ht="15" customHeight="1" thickBot="1" x14ac:dyDescent="0.3">
      <c r="A20" s="43">
        <v>11</v>
      </c>
      <c r="B20" s="162" t="s">
        <v>56</v>
      </c>
      <c r="C20" s="153" t="s">
        <v>14</v>
      </c>
      <c r="D20" s="159"/>
      <c r="E20" s="28">
        <v>3.98</v>
      </c>
      <c r="F20" s="45">
        <v>1570</v>
      </c>
      <c r="G20" s="46">
        <f t="shared" si="0"/>
        <v>6248.6</v>
      </c>
      <c r="H20" s="71"/>
      <c r="I20" s="5">
        <f t="shared" si="1"/>
        <v>0</v>
      </c>
    </row>
    <row r="21" spans="1:16" ht="15.75" customHeight="1" thickBot="1" x14ac:dyDescent="0.3">
      <c r="A21" s="43">
        <v>12</v>
      </c>
      <c r="B21" s="162"/>
      <c r="C21" s="153" t="s">
        <v>15</v>
      </c>
      <c r="D21" s="159"/>
      <c r="E21" s="28">
        <v>0</v>
      </c>
      <c r="F21" s="45">
        <v>1177.23</v>
      </c>
      <c r="G21" s="46">
        <f t="shared" si="0"/>
        <v>0</v>
      </c>
      <c r="H21" s="71"/>
      <c r="I21" s="5">
        <f t="shared" si="1"/>
        <v>0</v>
      </c>
    </row>
    <row r="22" spans="1:16" ht="15.75" customHeight="1" thickBot="1" x14ac:dyDescent="0.3">
      <c r="A22" s="43">
        <v>13</v>
      </c>
      <c r="B22" s="166"/>
      <c r="C22" s="167" t="s">
        <v>16</v>
      </c>
      <c r="D22" s="167"/>
      <c r="E22" s="30">
        <v>0</v>
      </c>
      <c r="F22" s="49">
        <v>928.16</v>
      </c>
      <c r="G22" s="50">
        <f t="shared" si="0"/>
        <v>0</v>
      </c>
      <c r="H22" s="71"/>
      <c r="I22" s="5">
        <f t="shared" si="1"/>
        <v>0</v>
      </c>
      <c r="O22" s="4"/>
      <c r="P22" s="4"/>
    </row>
    <row r="23" spans="1:16" ht="15" customHeight="1" x14ac:dyDescent="0.25">
      <c r="A23" s="145" t="s">
        <v>43</v>
      </c>
      <c r="B23" s="146"/>
      <c r="C23" s="146"/>
      <c r="D23" s="147"/>
      <c r="E23" s="31">
        <f>SUM(E10:E16)</f>
        <v>20.399999999999999</v>
      </c>
      <c r="F23" s="52"/>
      <c r="G23" s="53">
        <f>SUM(G10:G16)</f>
        <v>104458.2</v>
      </c>
      <c r="H23" s="218" t="s">
        <v>19</v>
      </c>
      <c r="I23" s="68">
        <f>SUM(I10:I16)</f>
        <v>0</v>
      </c>
    </row>
    <row r="24" spans="1:16" ht="15.75" customHeight="1" thickBot="1" x14ac:dyDescent="0.3">
      <c r="A24" s="148" t="s">
        <v>44</v>
      </c>
      <c r="B24" s="149"/>
      <c r="C24" s="149"/>
      <c r="D24" s="150"/>
      <c r="E24" s="32">
        <f>SUM(E17:E22)</f>
        <v>137.70999999999998</v>
      </c>
      <c r="F24" s="33"/>
      <c r="G24" s="54">
        <f>SUM(G17:G22)</f>
        <v>337898.99999999994</v>
      </c>
      <c r="H24" s="219"/>
      <c r="I24" s="8">
        <f>SUM(I17:I22)</f>
        <v>0</v>
      </c>
      <c r="O24" s="4"/>
      <c r="P24" s="4"/>
    </row>
    <row r="25" spans="1:16" ht="15.75" customHeight="1" thickBot="1" x14ac:dyDescent="0.3">
      <c r="A25" s="151" t="s">
        <v>18</v>
      </c>
      <c r="B25" s="152"/>
      <c r="C25" s="152"/>
      <c r="D25" s="152"/>
      <c r="E25" s="33">
        <f>SUM(E23:E24)</f>
        <v>158.10999999999999</v>
      </c>
      <c r="F25" s="33"/>
      <c r="G25" s="55">
        <f>SUM(G23:G24)</f>
        <v>442357.19999999995</v>
      </c>
      <c r="H25" s="220"/>
      <c r="I25" s="69">
        <f>SUM(I23:I24)</f>
        <v>0</v>
      </c>
      <c r="O25" s="4"/>
      <c r="P25" s="4"/>
    </row>
    <row r="26" spans="1:16" ht="27.75" customHeight="1" x14ac:dyDescent="0.25">
      <c r="A26" s="182" t="s">
        <v>25</v>
      </c>
      <c r="B26" s="182"/>
      <c r="C26" s="182"/>
      <c r="D26" s="182"/>
      <c r="E26" s="182"/>
      <c r="F26" s="182"/>
      <c r="G26" s="182"/>
      <c r="H26" s="182"/>
      <c r="I26" s="182"/>
    </row>
    <row r="28" spans="1:16" x14ac:dyDescent="0.25">
      <c r="F28" s="183" t="s">
        <v>33</v>
      </c>
      <c r="G28" s="183"/>
      <c r="H28" s="183"/>
      <c r="I28" s="183"/>
    </row>
  </sheetData>
  <mergeCells count="31">
    <mergeCell ref="F28:I28"/>
    <mergeCell ref="B17:B19"/>
    <mergeCell ref="C17:D17"/>
    <mergeCell ref="C18:D18"/>
    <mergeCell ref="C19:D19"/>
    <mergeCell ref="B20:B22"/>
    <mergeCell ref="C20:D20"/>
    <mergeCell ref="C21:D21"/>
    <mergeCell ref="C22:D22"/>
    <mergeCell ref="A23:D23"/>
    <mergeCell ref="H23:H25"/>
    <mergeCell ref="A24:D24"/>
    <mergeCell ref="A25:D25"/>
    <mergeCell ref="A26:I26"/>
    <mergeCell ref="A7:D7"/>
    <mergeCell ref="E7:I7"/>
    <mergeCell ref="B8:D8"/>
    <mergeCell ref="B9:D9"/>
    <mergeCell ref="B10:C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62-26
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959D-0077-4E02-9723-791CF1F5AAB4}">
  <sheetPr>
    <pageSetUpPr fitToPage="1"/>
  </sheetPr>
  <dimension ref="A1:P28"/>
  <sheetViews>
    <sheetView topLeftCell="A10" zoomScaleNormal="100" workbookViewId="0">
      <selection activeCell="I25" sqref="I2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x14ac:dyDescent="0.25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22" si="0">F10*E10</f>
        <v>0</v>
      </c>
      <c r="H10" s="93"/>
      <c r="I10" s="94">
        <f>SUM(E10*H10)</f>
        <v>0</v>
      </c>
      <c r="J10" s="3"/>
      <c r="K10" s="3"/>
      <c r="L10" s="3"/>
      <c r="M10" s="3"/>
      <c r="N10" s="3"/>
      <c r="O10" s="3"/>
      <c r="P10" s="3"/>
    </row>
    <row r="11" spans="1:16" x14ac:dyDescent="0.25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94">
        <f t="shared" ref="I11:I22" si="1">SUM(E11*H11)</f>
        <v>0</v>
      </c>
    </row>
    <row r="12" spans="1:16" x14ac:dyDescent="0.25">
      <c r="A12" s="43">
        <v>3</v>
      </c>
      <c r="B12" s="159"/>
      <c r="C12" s="159"/>
      <c r="D12" s="44" t="s">
        <v>5</v>
      </c>
      <c r="E12" s="26">
        <v>28.05</v>
      </c>
      <c r="F12" s="45">
        <v>5120.5</v>
      </c>
      <c r="G12" s="46">
        <f t="shared" si="0"/>
        <v>143630.02499999999</v>
      </c>
      <c r="H12" s="71"/>
      <c r="I12" s="94">
        <f t="shared" si="1"/>
        <v>0</v>
      </c>
    </row>
    <row r="13" spans="1:16" x14ac:dyDescent="0.25">
      <c r="A13" s="43">
        <v>4</v>
      </c>
      <c r="B13" s="159"/>
      <c r="C13" s="159"/>
      <c r="D13" s="44" t="s">
        <v>6</v>
      </c>
      <c r="E13" s="26">
        <v>70.23</v>
      </c>
      <c r="F13" s="45">
        <v>3850</v>
      </c>
      <c r="G13" s="46">
        <f t="shared" si="0"/>
        <v>270385.5</v>
      </c>
      <c r="H13" s="71"/>
      <c r="I13" s="94">
        <f t="shared" si="1"/>
        <v>0</v>
      </c>
      <c r="O13" s="4"/>
      <c r="P13" s="4"/>
    </row>
    <row r="14" spans="1:16" x14ac:dyDescent="0.25">
      <c r="A14" s="43">
        <v>5</v>
      </c>
      <c r="B14" s="159"/>
      <c r="C14" s="159"/>
      <c r="D14" s="44" t="s">
        <v>7</v>
      </c>
      <c r="E14" s="26">
        <v>0</v>
      </c>
      <c r="F14" s="45">
        <v>3000</v>
      </c>
      <c r="G14" s="46">
        <f t="shared" si="0"/>
        <v>0</v>
      </c>
      <c r="H14" s="71"/>
      <c r="I14" s="94">
        <f t="shared" si="1"/>
        <v>0</v>
      </c>
      <c r="O14" s="4"/>
      <c r="P14" s="4"/>
    </row>
    <row r="15" spans="1:16" x14ac:dyDescent="0.25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94">
        <f t="shared" si="1"/>
        <v>0</v>
      </c>
    </row>
    <row r="16" spans="1:16" x14ac:dyDescent="0.25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94">
        <f t="shared" si="1"/>
        <v>0</v>
      </c>
    </row>
    <row r="17" spans="1:9" ht="15" customHeight="1" x14ac:dyDescent="0.25">
      <c r="A17" s="43">
        <v>16</v>
      </c>
      <c r="B17" s="162" t="s">
        <v>17</v>
      </c>
      <c r="C17" s="153" t="s">
        <v>14</v>
      </c>
      <c r="D17" s="159"/>
      <c r="E17" s="28">
        <v>314.93</v>
      </c>
      <c r="F17" s="45">
        <v>2480</v>
      </c>
      <c r="G17" s="46">
        <f t="shared" si="0"/>
        <v>781026.4</v>
      </c>
      <c r="H17" s="71"/>
      <c r="I17" s="94">
        <f t="shared" si="1"/>
        <v>0</v>
      </c>
    </row>
    <row r="18" spans="1:9" ht="15" customHeight="1" x14ac:dyDescent="0.25">
      <c r="A18" s="43">
        <v>17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94">
        <f t="shared" si="1"/>
        <v>0</v>
      </c>
    </row>
    <row r="19" spans="1:9" ht="15" customHeight="1" x14ac:dyDescent="0.25">
      <c r="A19" s="43">
        <v>18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94">
        <f t="shared" si="1"/>
        <v>0</v>
      </c>
    </row>
    <row r="20" spans="1:9" ht="15" customHeight="1" x14ac:dyDescent="0.25">
      <c r="A20" s="43">
        <v>19</v>
      </c>
      <c r="B20" s="162" t="s">
        <v>56</v>
      </c>
      <c r="C20" s="153" t="s">
        <v>14</v>
      </c>
      <c r="D20" s="159"/>
      <c r="E20" s="28">
        <v>5.07</v>
      </c>
      <c r="F20" s="45">
        <v>1570</v>
      </c>
      <c r="G20" s="46">
        <f t="shared" si="0"/>
        <v>7959.9000000000005</v>
      </c>
      <c r="H20" s="71"/>
      <c r="I20" s="94">
        <f t="shared" si="1"/>
        <v>0</v>
      </c>
    </row>
    <row r="21" spans="1:9" ht="15" customHeight="1" x14ac:dyDescent="0.25">
      <c r="A21" s="43">
        <v>20</v>
      </c>
      <c r="B21" s="162"/>
      <c r="C21" s="153" t="s">
        <v>15</v>
      </c>
      <c r="D21" s="159"/>
      <c r="E21" s="28">
        <v>0</v>
      </c>
      <c r="F21" s="45">
        <v>1177.23</v>
      </c>
      <c r="G21" s="46">
        <f t="shared" si="0"/>
        <v>0</v>
      </c>
      <c r="H21" s="71"/>
      <c r="I21" s="94">
        <f t="shared" si="1"/>
        <v>0</v>
      </c>
    </row>
    <row r="22" spans="1:9" ht="15" customHeight="1" thickBot="1" x14ac:dyDescent="0.3">
      <c r="A22" s="43">
        <v>21</v>
      </c>
      <c r="B22" s="166"/>
      <c r="C22" s="167" t="s">
        <v>16</v>
      </c>
      <c r="D22" s="167"/>
      <c r="E22" s="30">
        <v>0</v>
      </c>
      <c r="F22" s="49">
        <v>928.16</v>
      </c>
      <c r="G22" s="50">
        <f t="shared" si="0"/>
        <v>0</v>
      </c>
      <c r="H22" s="71"/>
      <c r="I22" s="94">
        <f t="shared" si="1"/>
        <v>0</v>
      </c>
    </row>
    <row r="23" spans="1:9" ht="15" customHeight="1" x14ac:dyDescent="0.25">
      <c r="A23" s="145" t="s">
        <v>43</v>
      </c>
      <c r="B23" s="146"/>
      <c r="C23" s="146"/>
      <c r="D23" s="147"/>
      <c r="E23" s="31">
        <f>SUM(E10:E16)</f>
        <v>98.28</v>
      </c>
      <c r="F23" s="52"/>
      <c r="G23" s="53">
        <f>SUM(G10:G16)</f>
        <v>414015.52500000002</v>
      </c>
      <c r="H23" s="218" t="s">
        <v>19</v>
      </c>
      <c r="I23" s="68">
        <f>SUM(I10:I16)</f>
        <v>0</v>
      </c>
    </row>
    <row r="24" spans="1:9" ht="15" customHeight="1" thickBot="1" x14ac:dyDescent="0.3">
      <c r="A24" s="148" t="s">
        <v>44</v>
      </c>
      <c r="B24" s="149"/>
      <c r="C24" s="149"/>
      <c r="D24" s="150"/>
      <c r="E24" s="32">
        <f>SUM(E17:E22)</f>
        <v>320</v>
      </c>
      <c r="F24" s="33"/>
      <c r="G24" s="54">
        <f>SUM(G17:G22)</f>
        <v>788986.3</v>
      </c>
      <c r="H24" s="219"/>
      <c r="I24" s="8">
        <f>SUM(I17:I22)</f>
        <v>0</v>
      </c>
    </row>
    <row r="25" spans="1:9" ht="15" customHeight="1" thickBot="1" x14ac:dyDescent="0.3">
      <c r="A25" s="151" t="s">
        <v>18</v>
      </c>
      <c r="B25" s="152"/>
      <c r="C25" s="152"/>
      <c r="D25" s="152"/>
      <c r="E25" s="33">
        <f>SUM(E23:E24)</f>
        <v>418.28</v>
      </c>
      <c r="F25" s="33"/>
      <c r="G25" s="55">
        <f>SUM(G23:G24)</f>
        <v>1203001.8250000002</v>
      </c>
      <c r="H25" s="220"/>
      <c r="I25" s="69">
        <f>SUM(I23:I24)</f>
        <v>0</v>
      </c>
    </row>
    <row r="26" spans="1:9" ht="27.75" customHeight="1" x14ac:dyDescent="0.25">
      <c r="A26" s="182" t="s">
        <v>25</v>
      </c>
      <c r="B26" s="182"/>
      <c r="C26" s="182"/>
      <c r="D26" s="182"/>
      <c r="E26" s="182"/>
      <c r="F26" s="182"/>
      <c r="G26" s="182"/>
      <c r="H26" s="182"/>
      <c r="I26" s="182"/>
    </row>
    <row r="28" spans="1:9" x14ac:dyDescent="0.25">
      <c r="F28" s="183" t="s">
        <v>33</v>
      </c>
      <c r="G28" s="183"/>
      <c r="H28" s="183"/>
      <c r="I28" s="183"/>
    </row>
  </sheetData>
  <mergeCells count="31">
    <mergeCell ref="A26:I26"/>
    <mergeCell ref="F28:I28"/>
    <mergeCell ref="B20:B22"/>
    <mergeCell ref="C20:D20"/>
    <mergeCell ref="C21:D21"/>
    <mergeCell ref="C22:D22"/>
    <mergeCell ref="A23:D23"/>
    <mergeCell ref="H23:H25"/>
    <mergeCell ref="A24:D24"/>
    <mergeCell ref="A25:D25"/>
    <mergeCell ref="B17:B19"/>
    <mergeCell ref="C17:D17"/>
    <mergeCell ref="C18:D18"/>
    <mergeCell ref="C19:D19"/>
    <mergeCell ref="B10:C16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63-26
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756D-12E2-4598-9B4D-251E6A9A6D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7FD3-CB8C-4797-9A55-BB339BDEAC32}">
  <sheetPr>
    <pageSetUpPr fitToPage="1"/>
  </sheetPr>
  <dimension ref="A1:P47"/>
  <sheetViews>
    <sheetView topLeftCell="A31" zoomScaleNormal="100" workbookViewId="0">
      <selection activeCell="I44" sqref="I4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38">
        <v>1</v>
      </c>
      <c r="B10" s="157" t="s">
        <v>2</v>
      </c>
      <c r="C10" s="158"/>
      <c r="D10" s="39" t="s">
        <v>3</v>
      </c>
      <c r="E10" s="35">
        <v>0</v>
      </c>
      <c r="F10" s="40">
        <v>21967.91</v>
      </c>
      <c r="G10" s="41">
        <f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159"/>
      <c r="C11" s="159"/>
      <c r="D11" s="44" t="s">
        <v>4</v>
      </c>
      <c r="E11" s="36">
        <v>0</v>
      </c>
      <c r="F11" s="45">
        <v>13321</v>
      </c>
      <c r="G11" s="46">
        <f t="shared" ref="G11:G41" si="0">F11*E11</f>
        <v>0</v>
      </c>
      <c r="H11" s="71"/>
      <c r="I11" s="5">
        <f t="shared" ref="I11:I40" si="1">SUM(E11*H11)</f>
        <v>0</v>
      </c>
    </row>
    <row r="12" spans="1:16" ht="15.75" thickBot="1" x14ac:dyDescent="0.3">
      <c r="A12" s="43">
        <v>3</v>
      </c>
      <c r="B12" s="159"/>
      <c r="C12" s="159"/>
      <c r="D12" s="44" t="s">
        <v>5</v>
      </c>
      <c r="E12" s="26">
        <v>0.33</v>
      </c>
      <c r="F12" s="45">
        <v>11341.91</v>
      </c>
      <c r="G12" s="46">
        <f t="shared" si="0"/>
        <v>3742.8303000000001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159"/>
      <c r="C13" s="159"/>
      <c r="D13" s="44" t="s">
        <v>6</v>
      </c>
      <c r="E13" s="26">
        <v>0.44</v>
      </c>
      <c r="F13" s="45">
        <v>7531.34</v>
      </c>
      <c r="G13" s="46">
        <f t="shared" si="0"/>
        <v>3313.7896000000001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159"/>
      <c r="C14" s="159"/>
      <c r="D14" s="44" t="s">
        <v>7</v>
      </c>
      <c r="E14" s="36">
        <v>0.67</v>
      </c>
      <c r="F14" s="45">
        <v>4495.34</v>
      </c>
      <c r="G14" s="46">
        <f t="shared" si="0"/>
        <v>3011.8778000000002</v>
      </c>
      <c r="H14" s="71"/>
      <c r="I14" s="5">
        <f t="shared" si="1"/>
        <v>0</v>
      </c>
    </row>
    <row r="15" spans="1:16" ht="15" customHeight="1" thickBot="1" x14ac:dyDescent="0.3">
      <c r="A15" s="43">
        <v>6</v>
      </c>
      <c r="B15" s="159"/>
      <c r="C15" s="159"/>
      <c r="D15" s="44" t="s">
        <v>47</v>
      </c>
      <c r="E15" s="36">
        <v>0</v>
      </c>
      <c r="F15" s="45">
        <v>2900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159"/>
      <c r="C16" s="159"/>
      <c r="D16" s="44" t="s">
        <v>13</v>
      </c>
      <c r="E16" s="36">
        <v>0</v>
      </c>
      <c r="F16" s="45">
        <v>2747.25</v>
      </c>
      <c r="G16" s="46">
        <f t="shared" si="0"/>
        <v>0</v>
      </c>
      <c r="H16" s="71"/>
      <c r="I16" s="5">
        <f t="shared" si="1"/>
        <v>0</v>
      </c>
    </row>
    <row r="17" spans="1:16" ht="15" customHeight="1" thickBot="1" x14ac:dyDescent="0.3">
      <c r="A17" s="43">
        <v>8</v>
      </c>
      <c r="B17" s="153" t="s">
        <v>11</v>
      </c>
      <c r="C17" s="159"/>
      <c r="D17" s="44" t="s">
        <v>10</v>
      </c>
      <c r="E17" s="28">
        <v>0</v>
      </c>
      <c r="F17" s="45">
        <v>16966.59</v>
      </c>
      <c r="G17" s="46">
        <f t="shared" si="0"/>
        <v>0</v>
      </c>
      <c r="H17" s="93"/>
      <c r="I17" s="5">
        <f t="shared" si="1"/>
        <v>0</v>
      </c>
      <c r="J17" s="3"/>
      <c r="K17" s="3"/>
      <c r="L17" s="3"/>
      <c r="M17" s="3"/>
      <c r="N17" s="3"/>
      <c r="O17" s="3"/>
      <c r="P17" s="3"/>
    </row>
    <row r="18" spans="1:16" ht="15.75" thickBot="1" x14ac:dyDescent="0.3">
      <c r="A18" s="43">
        <v>9</v>
      </c>
      <c r="B18" s="159"/>
      <c r="C18" s="159"/>
      <c r="D18" s="44" t="s">
        <v>12</v>
      </c>
      <c r="E18" s="26">
        <v>0</v>
      </c>
      <c r="F18" s="45">
        <v>9550.75</v>
      </c>
      <c r="G18" s="46">
        <f t="shared" si="0"/>
        <v>0</v>
      </c>
      <c r="H18" s="71"/>
      <c r="I18" s="5">
        <f t="shared" si="1"/>
        <v>0</v>
      </c>
    </row>
    <row r="19" spans="1:16" ht="15.75" thickBot="1" x14ac:dyDescent="0.3">
      <c r="A19" s="43">
        <v>10</v>
      </c>
      <c r="B19" s="159"/>
      <c r="C19" s="159"/>
      <c r="D19" s="44" t="s">
        <v>5</v>
      </c>
      <c r="E19" s="26">
        <v>6.82</v>
      </c>
      <c r="F19" s="45">
        <v>5120.5</v>
      </c>
      <c r="G19" s="46">
        <f t="shared" si="0"/>
        <v>34921.810000000005</v>
      </c>
      <c r="H19" s="71"/>
      <c r="I19" s="5">
        <f t="shared" si="1"/>
        <v>0</v>
      </c>
    </row>
    <row r="20" spans="1:16" ht="15.75" thickBot="1" x14ac:dyDescent="0.3">
      <c r="A20" s="43">
        <v>11</v>
      </c>
      <c r="B20" s="159"/>
      <c r="C20" s="159"/>
      <c r="D20" s="44" t="s">
        <v>6</v>
      </c>
      <c r="E20" s="26">
        <v>8.18</v>
      </c>
      <c r="F20" s="45">
        <v>3850</v>
      </c>
      <c r="G20" s="46">
        <f t="shared" si="0"/>
        <v>31493</v>
      </c>
      <c r="H20" s="71"/>
      <c r="I20" s="5">
        <f t="shared" si="1"/>
        <v>0</v>
      </c>
      <c r="O20" s="4"/>
      <c r="P20" s="4"/>
    </row>
    <row r="21" spans="1:16" ht="15.75" thickBot="1" x14ac:dyDescent="0.3">
      <c r="A21" s="43">
        <v>12</v>
      </c>
      <c r="B21" s="159"/>
      <c r="C21" s="159"/>
      <c r="D21" s="44" t="s">
        <v>7</v>
      </c>
      <c r="E21" s="26">
        <v>9</v>
      </c>
      <c r="F21" s="45">
        <v>3000</v>
      </c>
      <c r="G21" s="46">
        <f t="shared" si="0"/>
        <v>27000</v>
      </c>
      <c r="H21" s="71"/>
      <c r="I21" s="5">
        <f t="shared" si="1"/>
        <v>0</v>
      </c>
      <c r="O21" s="4"/>
      <c r="P21" s="4"/>
    </row>
    <row r="22" spans="1:16" ht="15.75" thickBot="1" x14ac:dyDescent="0.3">
      <c r="A22" s="43">
        <v>13</v>
      </c>
      <c r="B22" s="159"/>
      <c r="C22" s="159"/>
      <c r="D22" s="44" t="s">
        <v>13</v>
      </c>
      <c r="E22" s="28">
        <v>0</v>
      </c>
      <c r="F22" s="45">
        <v>2747.25</v>
      </c>
      <c r="G22" s="46">
        <f t="shared" si="0"/>
        <v>0</v>
      </c>
      <c r="H22" s="71"/>
      <c r="I22" s="5">
        <f t="shared" si="1"/>
        <v>0</v>
      </c>
    </row>
    <row r="23" spans="1:16" ht="15.75" thickBot="1" x14ac:dyDescent="0.3">
      <c r="A23" s="43">
        <v>14</v>
      </c>
      <c r="B23" s="159"/>
      <c r="C23" s="159"/>
      <c r="D23" s="44" t="s">
        <v>47</v>
      </c>
      <c r="E23" s="28">
        <v>0</v>
      </c>
      <c r="F23" s="45">
        <v>2600</v>
      </c>
      <c r="G23" s="46">
        <f t="shared" si="0"/>
        <v>0</v>
      </c>
      <c r="H23" s="71"/>
      <c r="I23" s="5">
        <f t="shared" si="1"/>
        <v>0</v>
      </c>
    </row>
    <row r="24" spans="1:16" ht="15" customHeight="1" thickBot="1" x14ac:dyDescent="0.3">
      <c r="A24" s="43">
        <v>15</v>
      </c>
      <c r="B24" s="153" t="s">
        <v>50</v>
      </c>
      <c r="C24" s="153"/>
      <c r="D24" s="44" t="s">
        <v>3</v>
      </c>
      <c r="E24" s="28">
        <v>0</v>
      </c>
      <c r="F24" s="45">
        <v>19329.75</v>
      </c>
      <c r="G24" s="46">
        <f t="shared" si="0"/>
        <v>0</v>
      </c>
      <c r="H24" s="71"/>
      <c r="I24" s="5">
        <f t="shared" si="1"/>
        <v>0</v>
      </c>
    </row>
    <row r="25" spans="1:16" ht="15" customHeight="1" thickBot="1" x14ac:dyDescent="0.3">
      <c r="A25" s="43">
        <v>16</v>
      </c>
      <c r="B25" s="153"/>
      <c r="C25" s="153"/>
      <c r="D25" s="44" t="s">
        <v>51</v>
      </c>
      <c r="E25" s="28">
        <v>0</v>
      </c>
      <c r="F25" s="45">
        <v>28113.25</v>
      </c>
      <c r="G25" s="46">
        <f t="shared" si="0"/>
        <v>0</v>
      </c>
      <c r="H25" s="71"/>
      <c r="I25" s="5">
        <f t="shared" si="1"/>
        <v>0</v>
      </c>
    </row>
    <row r="26" spans="1:16" ht="15" customHeight="1" thickBot="1" x14ac:dyDescent="0.3">
      <c r="A26" s="43">
        <v>17</v>
      </c>
      <c r="B26" s="153"/>
      <c r="C26" s="153"/>
      <c r="D26" s="44" t="s">
        <v>5</v>
      </c>
      <c r="E26" s="26">
        <v>0.24</v>
      </c>
      <c r="F26" s="45">
        <v>10432.59</v>
      </c>
      <c r="G26" s="46">
        <f t="shared" si="0"/>
        <v>2503.8215999999998</v>
      </c>
      <c r="H26" s="71"/>
      <c r="I26" s="5">
        <f t="shared" si="1"/>
        <v>0</v>
      </c>
      <c r="N26" s="4"/>
    </row>
    <row r="27" spans="1:16" ht="15" customHeight="1" thickBot="1" x14ac:dyDescent="0.3">
      <c r="A27" s="43">
        <v>18</v>
      </c>
      <c r="B27" s="153"/>
      <c r="C27" s="153"/>
      <c r="D27" s="44" t="s">
        <v>6</v>
      </c>
      <c r="E27" s="26">
        <v>0.35</v>
      </c>
      <c r="F27" s="45">
        <v>5550.41</v>
      </c>
      <c r="G27" s="46">
        <f t="shared" si="0"/>
        <v>1942.6434999999999</v>
      </c>
      <c r="H27" s="71"/>
      <c r="I27" s="5">
        <f t="shared" si="1"/>
        <v>0</v>
      </c>
    </row>
    <row r="28" spans="1:16" ht="15" customHeight="1" thickBot="1" x14ac:dyDescent="0.3">
      <c r="A28" s="43">
        <v>19</v>
      </c>
      <c r="B28" s="153" t="s">
        <v>49</v>
      </c>
      <c r="C28" s="153"/>
      <c r="D28" s="44" t="s">
        <v>10</v>
      </c>
      <c r="E28" s="28">
        <v>0</v>
      </c>
      <c r="F28" s="45">
        <v>16464.25</v>
      </c>
      <c r="G28" s="46">
        <f t="shared" si="0"/>
        <v>0</v>
      </c>
      <c r="H28" s="71"/>
      <c r="I28" s="5">
        <f t="shared" si="1"/>
        <v>0</v>
      </c>
    </row>
    <row r="29" spans="1:16" ht="15" customHeight="1" thickBot="1" x14ac:dyDescent="0.3">
      <c r="A29" s="43">
        <v>20</v>
      </c>
      <c r="B29" s="153"/>
      <c r="C29" s="153"/>
      <c r="D29" s="44" t="s">
        <v>12</v>
      </c>
      <c r="E29" s="28">
        <v>0</v>
      </c>
      <c r="F29" s="45">
        <v>11690.25</v>
      </c>
      <c r="G29" s="46">
        <f t="shared" si="0"/>
        <v>0</v>
      </c>
      <c r="H29" s="71"/>
      <c r="I29" s="5">
        <f t="shared" si="1"/>
        <v>0</v>
      </c>
    </row>
    <row r="30" spans="1:16" ht="15.75" customHeight="1" thickBot="1" x14ac:dyDescent="0.3">
      <c r="A30" s="43">
        <v>21</v>
      </c>
      <c r="B30" s="153"/>
      <c r="C30" s="153"/>
      <c r="D30" s="44" t="s">
        <v>5</v>
      </c>
      <c r="E30" s="26">
        <v>0.16</v>
      </c>
      <c r="F30" s="45">
        <v>9273.91</v>
      </c>
      <c r="G30" s="46">
        <f t="shared" si="0"/>
        <v>1483.8255999999999</v>
      </c>
      <c r="H30" s="71"/>
      <c r="I30" s="5">
        <f t="shared" si="1"/>
        <v>0</v>
      </c>
    </row>
    <row r="31" spans="1:16" ht="15.75" thickBot="1" x14ac:dyDescent="0.3">
      <c r="A31" s="43">
        <v>22</v>
      </c>
      <c r="B31" s="153"/>
      <c r="C31" s="153"/>
      <c r="D31" s="44" t="s">
        <v>6</v>
      </c>
      <c r="E31" s="26">
        <v>0.33</v>
      </c>
      <c r="F31" s="45">
        <v>6971.25</v>
      </c>
      <c r="G31" s="46">
        <f t="shared" si="0"/>
        <v>2300.5125000000003</v>
      </c>
      <c r="H31" s="71"/>
      <c r="I31" s="5">
        <f t="shared" si="1"/>
        <v>0</v>
      </c>
      <c r="O31" s="4"/>
      <c r="P31" s="4"/>
    </row>
    <row r="32" spans="1:16" ht="15" customHeight="1" thickBot="1" x14ac:dyDescent="0.3">
      <c r="A32" s="43">
        <v>23</v>
      </c>
      <c r="B32" s="153" t="s">
        <v>82</v>
      </c>
      <c r="C32" s="153"/>
      <c r="D32" s="44" t="s">
        <v>10</v>
      </c>
      <c r="E32" s="28">
        <v>0</v>
      </c>
      <c r="F32" s="45">
        <v>16464.25</v>
      </c>
      <c r="G32" s="46">
        <f t="shared" si="0"/>
        <v>0</v>
      </c>
      <c r="H32" s="71"/>
      <c r="I32" s="5">
        <f t="shared" si="1"/>
        <v>0</v>
      </c>
    </row>
    <row r="33" spans="1:16" ht="15" customHeight="1" thickBot="1" x14ac:dyDescent="0.3">
      <c r="A33" s="43">
        <v>24</v>
      </c>
      <c r="B33" s="153"/>
      <c r="C33" s="153"/>
      <c r="D33" s="44" t="s">
        <v>12</v>
      </c>
      <c r="E33" s="28">
        <v>0</v>
      </c>
      <c r="F33" s="45">
        <v>11690.25</v>
      </c>
      <c r="G33" s="46">
        <f t="shared" si="0"/>
        <v>0</v>
      </c>
      <c r="H33" s="71"/>
      <c r="I33" s="5">
        <f t="shared" si="1"/>
        <v>0</v>
      </c>
    </row>
    <row r="34" spans="1:16" ht="15.75" customHeight="1" thickBot="1" x14ac:dyDescent="0.3">
      <c r="A34" s="43">
        <v>25</v>
      </c>
      <c r="B34" s="153"/>
      <c r="C34" s="153"/>
      <c r="D34" s="44" t="s">
        <v>5</v>
      </c>
      <c r="E34" s="26">
        <v>0.09</v>
      </c>
      <c r="F34" s="45">
        <v>9273.91</v>
      </c>
      <c r="G34" s="46">
        <f t="shared" si="0"/>
        <v>834.65189999999996</v>
      </c>
      <c r="H34" s="71"/>
      <c r="I34" s="5">
        <f t="shared" si="1"/>
        <v>0</v>
      </c>
    </row>
    <row r="35" spans="1:16" ht="15.75" thickBot="1" x14ac:dyDescent="0.3">
      <c r="A35" s="43">
        <v>26</v>
      </c>
      <c r="B35" s="153"/>
      <c r="C35" s="153"/>
      <c r="D35" s="44" t="s">
        <v>6</v>
      </c>
      <c r="E35" s="26">
        <v>0.18</v>
      </c>
      <c r="F35" s="45">
        <v>6971.25</v>
      </c>
      <c r="G35" s="46">
        <f t="shared" si="0"/>
        <v>1254.825</v>
      </c>
      <c r="H35" s="71"/>
      <c r="I35" s="5">
        <f t="shared" si="1"/>
        <v>0</v>
      </c>
      <c r="O35" s="4"/>
      <c r="P35" s="4"/>
    </row>
    <row r="36" spans="1:16" ht="15" customHeight="1" thickBot="1" x14ac:dyDescent="0.3">
      <c r="A36" s="43">
        <v>31</v>
      </c>
      <c r="B36" s="162" t="s">
        <v>17</v>
      </c>
      <c r="C36" s="153" t="s">
        <v>14</v>
      </c>
      <c r="D36" s="159"/>
      <c r="E36" s="28">
        <v>186.6</v>
      </c>
      <c r="F36" s="45">
        <v>2480</v>
      </c>
      <c r="G36" s="46">
        <f t="shared" si="0"/>
        <v>462768</v>
      </c>
      <c r="H36" s="71"/>
      <c r="I36" s="5">
        <f t="shared" si="1"/>
        <v>0</v>
      </c>
    </row>
    <row r="37" spans="1:16" ht="15" customHeight="1" thickBot="1" x14ac:dyDescent="0.3">
      <c r="A37" s="43">
        <v>32</v>
      </c>
      <c r="B37" s="162"/>
      <c r="C37" s="153" t="s">
        <v>15</v>
      </c>
      <c r="D37" s="159"/>
      <c r="E37" s="28">
        <v>0</v>
      </c>
      <c r="F37" s="45">
        <v>1965.21</v>
      </c>
      <c r="G37" s="46">
        <f t="shared" si="0"/>
        <v>0</v>
      </c>
      <c r="H37" s="71"/>
      <c r="I37" s="5">
        <f t="shared" si="1"/>
        <v>0</v>
      </c>
    </row>
    <row r="38" spans="1:16" ht="15" customHeight="1" thickBot="1" x14ac:dyDescent="0.3">
      <c r="A38" s="43">
        <v>33</v>
      </c>
      <c r="B38" s="162"/>
      <c r="C38" s="153" t="s">
        <v>16</v>
      </c>
      <c r="D38" s="153"/>
      <c r="E38" s="29">
        <v>0</v>
      </c>
      <c r="F38" s="47">
        <v>1755.58</v>
      </c>
      <c r="G38" s="48">
        <f t="shared" si="0"/>
        <v>0</v>
      </c>
      <c r="H38" s="71"/>
      <c r="I38" s="5">
        <f t="shared" si="1"/>
        <v>0</v>
      </c>
    </row>
    <row r="39" spans="1:16" ht="15" customHeight="1" thickBot="1" x14ac:dyDescent="0.3">
      <c r="A39" s="43">
        <v>34</v>
      </c>
      <c r="B39" s="162" t="s">
        <v>56</v>
      </c>
      <c r="C39" s="153" t="s">
        <v>14</v>
      </c>
      <c r="D39" s="159"/>
      <c r="E39" s="28">
        <v>3.79</v>
      </c>
      <c r="F39" s="45">
        <v>1570</v>
      </c>
      <c r="G39" s="46">
        <f t="shared" si="0"/>
        <v>5950.3</v>
      </c>
      <c r="H39" s="71"/>
      <c r="I39" s="5">
        <f t="shared" si="1"/>
        <v>0</v>
      </c>
    </row>
    <row r="40" spans="1:16" ht="15" customHeight="1" thickBot="1" x14ac:dyDescent="0.3">
      <c r="A40" s="43">
        <v>35</v>
      </c>
      <c r="B40" s="162"/>
      <c r="C40" s="153" t="s">
        <v>15</v>
      </c>
      <c r="D40" s="159"/>
      <c r="E40" s="28">
        <v>0</v>
      </c>
      <c r="F40" s="45">
        <v>1177.23</v>
      </c>
      <c r="G40" s="46">
        <f t="shared" si="0"/>
        <v>0</v>
      </c>
      <c r="H40" s="71"/>
      <c r="I40" s="5">
        <f t="shared" si="1"/>
        <v>0</v>
      </c>
    </row>
    <row r="41" spans="1:16" ht="15" customHeight="1" thickBot="1" x14ac:dyDescent="0.3">
      <c r="A41" s="43">
        <v>36</v>
      </c>
      <c r="B41" s="166"/>
      <c r="C41" s="167" t="s">
        <v>16</v>
      </c>
      <c r="D41" s="167"/>
      <c r="E41" s="30">
        <v>0</v>
      </c>
      <c r="F41" s="49">
        <v>928.16</v>
      </c>
      <c r="G41" s="50">
        <f t="shared" si="0"/>
        <v>0</v>
      </c>
      <c r="H41" s="71"/>
      <c r="I41" s="5">
        <f>SUM(E41*H41)</f>
        <v>0</v>
      </c>
    </row>
    <row r="42" spans="1:16" ht="15" customHeight="1" x14ac:dyDescent="0.25">
      <c r="A42" s="145" t="s">
        <v>43</v>
      </c>
      <c r="B42" s="146"/>
      <c r="C42" s="146"/>
      <c r="D42" s="147"/>
      <c r="E42" s="31">
        <f>SUM(E10:E35)</f>
        <v>26.789999999999996</v>
      </c>
      <c r="F42" s="52"/>
      <c r="G42" s="53">
        <f>SUM(G10:G35)</f>
        <v>113803.58779999999</v>
      </c>
      <c r="H42" s="218" t="s">
        <v>19</v>
      </c>
      <c r="I42" s="68">
        <f>SUM(I10:I35)</f>
        <v>0</v>
      </c>
    </row>
    <row r="43" spans="1:16" ht="15" customHeight="1" thickBot="1" x14ac:dyDescent="0.3">
      <c r="A43" s="148" t="s">
        <v>44</v>
      </c>
      <c r="B43" s="149"/>
      <c r="C43" s="149"/>
      <c r="D43" s="150"/>
      <c r="E43" s="32">
        <f>SUM(E36:E40)</f>
        <v>190.39</v>
      </c>
      <c r="F43" s="33"/>
      <c r="G43" s="54">
        <f>SUM(G36:G41)</f>
        <v>468718.3</v>
      </c>
      <c r="H43" s="219"/>
      <c r="I43" s="8">
        <f>SUM(I36:I41)</f>
        <v>0</v>
      </c>
    </row>
    <row r="44" spans="1:16" ht="15" customHeight="1" thickBot="1" x14ac:dyDescent="0.3">
      <c r="A44" s="151" t="s">
        <v>18</v>
      </c>
      <c r="B44" s="152"/>
      <c r="C44" s="152"/>
      <c r="D44" s="152"/>
      <c r="E44" s="33">
        <f>SUM(E42:E43)</f>
        <v>217.17999999999998</v>
      </c>
      <c r="F44" s="33"/>
      <c r="G44" s="55">
        <f>SUM(G42:G43)</f>
        <v>582521.88780000003</v>
      </c>
      <c r="H44" s="220"/>
      <c r="I44" s="69">
        <f>SUM(I42:I43)</f>
        <v>0</v>
      </c>
    </row>
    <row r="45" spans="1:16" ht="27.75" customHeight="1" x14ac:dyDescent="0.25">
      <c r="A45" s="182" t="s">
        <v>25</v>
      </c>
      <c r="B45" s="182"/>
      <c r="C45" s="182"/>
      <c r="D45" s="182"/>
      <c r="E45" s="182"/>
      <c r="F45" s="182"/>
      <c r="G45" s="182"/>
      <c r="H45" s="182"/>
      <c r="I45" s="182"/>
    </row>
    <row r="47" spans="1:16" x14ac:dyDescent="0.25">
      <c r="F47" s="183" t="s">
        <v>33</v>
      </c>
      <c r="G47" s="183"/>
      <c r="H47" s="183"/>
      <c r="I47" s="183"/>
    </row>
  </sheetData>
  <mergeCells count="35">
    <mergeCell ref="A45:I45"/>
    <mergeCell ref="F47:I47"/>
    <mergeCell ref="B32:C35"/>
    <mergeCell ref="B39:B41"/>
    <mergeCell ref="C39:D39"/>
    <mergeCell ref="C40:D40"/>
    <mergeCell ref="C41:D41"/>
    <mergeCell ref="A42:D42"/>
    <mergeCell ref="H42:H44"/>
    <mergeCell ref="A43:D43"/>
    <mergeCell ref="A44:D44"/>
    <mergeCell ref="B24:C27"/>
    <mergeCell ref="B28:C31"/>
    <mergeCell ref="B36:B38"/>
    <mergeCell ref="C36:D36"/>
    <mergeCell ref="C37:D37"/>
    <mergeCell ref="C38:D38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 xml:space="preserve">&amp;L&amp;UОбразац понуде по партијама&amp;R&amp;14Партија бр. 65-26
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6796-1DAE-4F46-92B0-3B9EF953C35D}">
  <sheetPr>
    <pageSetUpPr fitToPage="1"/>
  </sheetPr>
  <dimension ref="A1:P28"/>
  <sheetViews>
    <sheetView topLeftCell="A9" zoomScaleNormal="100" workbookViewId="0">
      <selection activeCell="I25" sqref="I2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38">
        <v>1</v>
      </c>
      <c r="B10" s="157" t="s">
        <v>11</v>
      </c>
      <c r="C10" s="158"/>
      <c r="D10" s="39" t="s">
        <v>10</v>
      </c>
      <c r="E10" s="27">
        <v>0</v>
      </c>
      <c r="F10" s="40">
        <v>16966.59</v>
      </c>
      <c r="G10" s="41">
        <f t="shared" ref="G10:G22" si="0"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5">
        <f t="shared" ref="I11:I22" si="1">SUM(E11*H11)</f>
        <v>0</v>
      </c>
    </row>
    <row r="12" spans="1:16" ht="15.75" thickBot="1" x14ac:dyDescent="0.3">
      <c r="A12" s="43">
        <v>3</v>
      </c>
      <c r="B12" s="159"/>
      <c r="C12" s="159"/>
      <c r="D12" s="44" t="s">
        <v>5</v>
      </c>
      <c r="E12" s="26">
        <v>13.76</v>
      </c>
      <c r="F12" s="45">
        <v>5120.5</v>
      </c>
      <c r="G12" s="46">
        <f t="shared" si="0"/>
        <v>70458.080000000002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159"/>
      <c r="C13" s="159"/>
      <c r="D13" s="44" t="s">
        <v>6</v>
      </c>
      <c r="E13" s="26">
        <v>17.03</v>
      </c>
      <c r="F13" s="45">
        <v>3850</v>
      </c>
      <c r="G13" s="46">
        <f t="shared" si="0"/>
        <v>65565.5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159"/>
      <c r="C14" s="159"/>
      <c r="D14" s="44" t="s">
        <v>7</v>
      </c>
      <c r="E14" s="26">
        <v>17.88</v>
      </c>
      <c r="F14" s="45">
        <v>3000</v>
      </c>
      <c r="G14" s="46">
        <f t="shared" si="0"/>
        <v>53640</v>
      </c>
      <c r="H14" s="71"/>
      <c r="I14" s="5">
        <f t="shared" si="1"/>
        <v>0</v>
      </c>
    </row>
    <row r="15" spans="1:16" ht="15" customHeight="1" thickBot="1" x14ac:dyDescent="0.3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5">
        <f t="shared" si="1"/>
        <v>0</v>
      </c>
    </row>
    <row r="17" spans="1:9" ht="15" customHeight="1" thickBot="1" x14ac:dyDescent="0.3">
      <c r="A17" s="43">
        <v>8</v>
      </c>
      <c r="B17" s="162" t="s">
        <v>17</v>
      </c>
      <c r="C17" s="153" t="s">
        <v>14</v>
      </c>
      <c r="D17" s="159"/>
      <c r="E17" s="28">
        <v>283.51</v>
      </c>
      <c r="F17" s="45">
        <v>2480</v>
      </c>
      <c r="G17" s="46">
        <f t="shared" si="0"/>
        <v>703104.79999999993</v>
      </c>
      <c r="H17" s="71"/>
      <c r="I17" s="5">
        <f t="shared" si="1"/>
        <v>0</v>
      </c>
    </row>
    <row r="18" spans="1:9" ht="15" customHeight="1" thickBot="1" x14ac:dyDescent="0.3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5">
        <f t="shared" si="1"/>
        <v>0</v>
      </c>
    </row>
    <row r="19" spans="1:9" ht="15" customHeight="1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5">
        <f t="shared" si="1"/>
        <v>0</v>
      </c>
    </row>
    <row r="20" spans="1:9" ht="15" customHeight="1" thickBot="1" x14ac:dyDescent="0.3">
      <c r="A20" s="43">
        <v>11</v>
      </c>
      <c r="B20" s="162" t="s">
        <v>56</v>
      </c>
      <c r="C20" s="153" t="s">
        <v>14</v>
      </c>
      <c r="D20" s="159"/>
      <c r="E20" s="28">
        <v>21</v>
      </c>
      <c r="F20" s="45">
        <v>1570</v>
      </c>
      <c r="G20" s="46">
        <f t="shared" si="0"/>
        <v>32970</v>
      </c>
      <c r="H20" s="71"/>
      <c r="I20" s="5">
        <f t="shared" si="1"/>
        <v>0</v>
      </c>
    </row>
    <row r="21" spans="1:9" ht="15" customHeight="1" thickBot="1" x14ac:dyDescent="0.3">
      <c r="A21" s="43">
        <v>12</v>
      </c>
      <c r="B21" s="162"/>
      <c r="C21" s="153" t="s">
        <v>15</v>
      </c>
      <c r="D21" s="159"/>
      <c r="E21" s="28">
        <v>0</v>
      </c>
      <c r="F21" s="45">
        <v>1177.23</v>
      </c>
      <c r="G21" s="46">
        <f t="shared" si="0"/>
        <v>0</v>
      </c>
      <c r="H21" s="71"/>
      <c r="I21" s="5">
        <f t="shared" si="1"/>
        <v>0</v>
      </c>
    </row>
    <row r="22" spans="1:9" ht="15" customHeight="1" thickBot="1" x14ac:dyDescent="0.3">
      <c r="A22" s="43">
        <v>13</v>
      </c>
      <c r="B22" s="166"/>
      <c r="C22" s="167" t="s">
        <v>16</v>
      </c>
      <c r="D22" s="167"/>
      <c r="E22" s="30">
        <v>0</v>
      </c>
      <c r="F22" s="49">
        <v>928.16</v>
      </c>
      <c r="G22" s="50">
        <f t="shared" si="0"/>
        <v>0</v>
      </c>
      <c r="H22" s="71"/>
      <c r="I22" s="5">
        <f t="shared" si="1"/>
        <v>0</v>
      </c>
    </row>
    <row r="23" spans="1:9" ht="15" customHeight="1" x14ac:dyDescent="0.25">
      <c r="A23" s="145" t="s">
        <v>43</v>
      </c>
      <c r="B23" s="146"/>
      <c r="C23" s="146"/>
      <c r="D23" s="147"/>
      <c r="E23" s="31">
        <f>SUM(E10:E16)</f>
        <v>48.67</v>
      </c>
      <c r="F23" s="52"/>
      <c r="G23" s="53">
        <f>SUM(G10:G16)</f>
        <v>189663.58000000002</v>
      </c>
      <c r="H23" s="218" t="s">
        <v>19</v>
      </c>
      <c r="I23" s="68">
        <f>SUM(I10:I16)</f>
        <v>0</v>
      </c>
    </row>
    <row r="24" spans="1:9" ht="15" customHeight="1" thickBot="1" x14ac:dyDescent="0.3">
      <c r="A24" s="148" t="s">
        <v>44</v>
      </c>
      <c r="B24" s="149"/>
      <c r="C24" s="149"/>
      <c r="D24" s="150"/>
      <c r="E24" s="32">
        <f>SUM(E17:E21)</f>
        <v>304.51</v>
      </c>
      <c r="F24" s="33"/>
      <c r="G24" s="54">
        <f>SUM(G17:G21)</f>
        <v>736074.79999999993</v>
      </c>
      <c r="H24" s="219"/>
      <c r="I24" s="8">
        <f>SUM(I17:I22)</f>
        <v>0</v>
      </c>
    </row>
    <row r="25" spans="1:9" ht="15" customHeight="1" thickBot="1" x14ac:dyDescent="0.3">
      <c r="A25" s="151" t="s">
        <v>18</v>
      </c>
      <c r="B25" s="152"/>
      <c r="C25" s="152"/>
      <c r="D25" s="152"/>
      <c r="E25" s="33">
        <f>SUM(E23:E24)</f>
        <v>353.18</v>
      </c>
      <c r="F25" s="33"/>
      <c r="G25" s="55">
        <f>SUM(G23:G24)</f>
        <v>925738.37999999989</v>
      </c>
      <c r="H25" s="220"/>
      <c r="I25" s="69">
        <f>SUM(I23:I24)</f>
        <v>0</v>
      </c>
    </row>
    <row r="26" spans="1:9" ht="27.75" customHeight="1" x14ac:dyDescent="0.25">
      <c r="A26" s="182" t="s">
        <v>25</v>
      </c>
      <c r="B26" s="182"/>
      <c r="C26" s="182"/>
      <c r="D26" s="182"/>
      <c r="E26" s="182"/>
      <c r="F26" s="182"/>
      <c r="G26" s="182"/>
      <c r="H26" s="182"/>
      <c r="I26" s="182"/>
    </row>
    <row r="28" spans="1:9" x14ac:dyDescent="0.25">
      <c r="F28" s="183" t="s">
        <v>33</v>
      </c>
      <c r="G28" s="183"/>
      <c r="H28" s="183"/>
      <c r="I28" s="183"/>
    </row>
  </sheetData>
  <mergeCells count="31">
    <mergeCell ref="A26:I26"/>
    <mergeCell ref="F28:I28"/>
    <mergeCell ref="B20:B22"/>
    <mergeCell ref="C20:D20"/>
    <mergeCell ref="C21:D21"/>
    <mergeCell ref="C22:D22"/>
    <mergeCell ref="A23:D23"/>
    <mergeCell ref="H23:H25"/>
    <mergeCell ref="A24:D24"/>
    <mergeCell ref="A25:D25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64-26
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10DE-83CA-4080-966C-062956BC12B0}">
  <dimension ref="A1:I25"/>
  <sheetViews>
    <sheetView topLeftCell="A10" workbookViewId="0">
      <selection activeCell="I22" sqref="I22"/>
    </sheetView>
  </sheetViews>
  <sheetFormatPr defaultRowHeight="15" x14ac:dyDescent="0.25"/>
  <cols>
    <col min="1" max="1" width="5.28515625" customWidth="1"/>
    <col min="6" max="6" width="13.28515625" customWidth="1"/>
    <col min="7" max="7" width="13.85546875" customWidth="1"/>
    <col min="8" max="8" width="11.140625" customWidth="1"/>
    <col min="9" max="9" width="13.5703125" customWidth="1"/>
  </cols>
  <sheetData>
    <row r="1" spans="1:9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9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9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9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9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9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9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9" ht="120.75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9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26" t="s">
        <v>42</v>
      </c>
      <c r="H9" s="100">
        <v>6</v>
      </c>
      <c r="I9" s="101" t="s">
        <v>45</v>
      </c>
    </row>
    <row r="10" spans="1:9" x14ac:dyDescent="0.25">
      <c r="A10" s="63">
        <v>1</v>
      </c>
      <c r="B10" s="160" t="s">
        <v>11</v>
      </c>
      <c r="C10" s="161"/>
      <c r="D10" s="125" t="s">
        <v>10</v>
      </c>
      <c r="E10" s="82">
        <v>0</v>
      </c>
      <c r="F10" s="65">
        <v>16966.59</v>
      </c>
      <c r="G10" s="66">
        <f t="shared" ref="G10:G19" si="0">F10*E10</f>
        <v>0</v>
      </c>
      <c r="H10" s="102"/>
      <c r="I10" s="77">
        <f>SUM(E10*H10)</f>
        <v>0</v>
      </c>
    </row>
    <row r="11" spans="1:9" x14ac:dyDescent="0.25">
      <c r="A11" s="43">
        <v>2</v>
      </c>
      <c r="B11" s="159"/>
      <c r="C11" s="159"/>
      <c r="D11" s="123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77">
        <f t="shared" ref="I11:I19" si="1">SUM(E11*H11)</f>
        <v>0</v>
      </c>
    </row>
    <row r="12" spans="1:9" x14ac:dyDescent="0.25">
      <c r="A12" s="43">
        <v>3</v>
      </c>
      <c r="B12" s="159"/>
      <c r="C12" s="159"/>
      <c r="D12" s="123" t="s">
        <v>5</v>
      </c>
      <c r="E12" s="26">
        <v>11.25</v>
      </c>
      <c r="F12" s="45">
        <v>5120.5</v>
      </c>
      <c r="G12" s="46">
        <f t="shared" si="0"/>
        <v>57605.625</v>
      </c>
      <c r="H12" s="71"/>
      <c r="I12" s="77">
        <f t="shared" si="1"/>
        <v>0</v>
      </c>
    </row>
    <row r="13" spans="1:9" x14ac:dyDescent="0.25">
      <c r="A13" s="43">
        <v>4</v>
      </c>
      <c r="B13" s="159"/>
      <c r="C13" s="159"/>
      <c r="D13" s="123" t="s">
        <v>6</v>
      </c>
      <c r="E13" s="26">
        <v>56.24</v>
      </c>
      <c r="F13" s="45">
        <v>3850</v>
      </c>
      <c r="G13" s="46">
        <f t="shared" si="0"/>
        <v>216524</v>
      </c>
      <c r="H13" s="71"/>
      <c r="I13" s="77">
        <f t="shared" si="1"/>
        <v>0</v>
      </c>
    </row>
    <row r="14" spans="1:9" x14ac:dyDescent="0.25">
      <c r="A14" s="43">
        <v>5</v>
      </c>
      <c r="B14" s="159"/>
      <c r="C14" s="159"/>
      <c r="D14" s="123" t="s">
        <v>7</v>
      </c>
      <c r="E14" s="26">
        <v>56.24</v>
      </c>
      <c r="F14" s="45">
        <v>3000</v>
      </c>
      <c r="G14" s="46">
        <f t="shared" si="0"/>
        <v>168720</v>
      </c>
      <c r="H14" s="71"/>
      <c r="I14" s="77">
        <f t="shared" si="1"/>
        <v>0</v>
      </c>
    </row>
    <row r="15" spans="1:9" x14ac:dyDescent="0.25">
      <c r="A15" s="43">
        <v>6</v>
      </c>
      <c r="B15" s="159"/>
      <c r="C15" s="159"/>
      <c r="D15" s="123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77">
        <f t="shared" si="1"/>
        <v>0</v>
      </c>
    </row>
    <row r="16" spans="1:9" x14ac:dyDescent="0.25">
      <c r="A16" s="43">
        <v>7</v>
      </c>
      <c r="B16" s="159"/>
      <c r="C16" s="159"/>
      <c r="D16" s="123" t="s">
        <v>47</v>
      </c>
      <c r="E16" s="28">
        <v>0</v>
      </c>
      <c r="F16" s="45">
        <v>2600</v>
      </c>
      <c r="G16" s="46">
        <f t="shared" si="0"/>
        <v>0</v>
      </c>
      <c r="H16" s="71"/>
      <c r="I16" s="77">
        <f t="shared" si="1"/>
        <v>0</v>
      </c>
    </row>
    <row r="17" spans="1:9" x14ac:dyDescent="0.25">
      <c r="A17" s="43">
        <v>8</v>
      </c>
      <c r="B17" s="162" t="s">
        <v>17</v>
      </c>
      <c r="C17" s="153" t="s">
        <v>14</v>
      </c>
      <c r="D17" s="159"/>
      <c r="E17" s="28">
        <v>769.41</v>
      </c>
      <c r="F17" s="45">
        <v>2480</v>
      </c>
      <c r="G17" s="46">
        <f t="shared" si="0"/>
        <v>1908136.7999999998</v>
      </c>
      <c r="H17" s="71"/>
      <c r="I17" s="77">
        <f t="shared" si="1"/>
        <v>0</v>
      </c>
    </row>
    <row r="18" spans="1:9" x14ac:dyDescent="0.25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77">
        <f t="shared" si="1"/>
        <v>0</v>
      </c>
    </row>
    <row r="19" spans="1:9" ht="15.75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77">
        <f t="shared" si="1"/>
        <v>0</v>
      </c>
    </row>
    <row r="20" spans="1:9" x14ac:dyDescent="0.25">
      <c r="A20" s="145" t="s">
        <v>43</v>
      </c>
      <c r="B20" s="146"/>
      <c r="C20" s="146"/>
      <c r="D20" s="147"/>
      <c r="E20" s="31">
        <f>SUM(E10:E16)</f>
        <v>123.73000000000002</v>
      </c>
      <c r="F20" s="52"/>
      <c r="G20" s="53">
        <f>SUM(G10:G16)</f>
        <v>442849.625</v>
      </c>
      <c r="H20" s="218" t="s">
        <v>19</v>
      </c>
      <c r="I20" s="68">
        <f>SUM(I10:I16)</f>
        <v>0</v>
      </c>
    </row>
    <row r="21" spans="1:9" ht="15.75" thickBot="1" x14ac:dyDescent="0.3">
      <c r="A21" s="148" t="s">
        <v>44</v>
      </c>
      <c r="B21" s="149"/>
      <c r="C21" s="149"/>
      <c r="D21" s="150"/>
      <c r="E21" s="32">
        <f>SUM(E17:E19)</f>
        <v>769.41</v>
      </c>
      <c r="F21" s="33"/>
      <c r="G21" s="54">
        <f>SUM(G17:G19)</f>
        <v>1908136.7999999998</v>
      </c>
      <c r="H21" s="219"/>
      <c r="I21" s="8">
        <f>SUM(I17:I19)</f>
        <v>0</v>
      </c>
    </row>
    <row r="22" spans="1:9" ht="15.75" thickBot="1" x14ac:dyDescent="0.3">
      <c r="A22" s="151" t="s">
        <v>18</v>
      </c>
      <c r="B22" s="152"/>
      <c r="C22" s="152"/>
      <c r="D22" s="152"/>
      <c r="E22" s="33">
        <f>SUM(E20:E21)</f>
        <v>893.14</v>
      </c>
      <c r="F22" s="33"/>
      <c r="G22" s="55">
        <f>SUM(G20:G21)</f>
        <v>2350986.4249999998</v>
      </c>
      <c r="H22" s="220"/>
      <c r="I22" s="69">
        <f>SUM(I20:I21)</f>
        <v>0</v>
      </c>
    </row>
    <row r="23" spans="1:9" ht="30.75" customHeight="1" x14ac:dyDescent="0.25">
      <c r="A23" s="182" t="s">
        <v>25</v>
      </c>
      <c r="B23" s="182"/>
      <c r="C23" s="182"/>
      <c r="D23" s="182"/>
      <c r="E23" s="182"/>
      <c r="F23" s="182"/>
      <c r="G23" s="182"/>
      <c r="H23" s="182"/>
      <c r="I23" s="182"/>
    </row>
    <row r="25" spans="1:9" x14ac:dyDescent="0.25">
      <c r="F25" s="183" t="s">
        <v>33</v>
      </c>
      <c r="G25" s="183"/>
      <c r="H25" s="183"/>
      <c r="I25" s="183"/>
    </row>
  </sheetData>
  <mergeCells count="27">
    <mergeCell ref="A20:D20"/>
    <mergeCell ref="H20:H22"/>
    <mergeCell ref="A21:D21"/>
    <mergeCell ref="A22:D22"/>
    <mergeCell ref="A23:I23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299A-4D3B-4803-8471-1644592862EC}">
  <sheetPr codeName="Sheet11">
    <pageSetUpPr fitToPage="1"/>
  </sheetPr>
  <dimension ref="A1:P25"/>
  <sheetViews>
    <sheetView topLeftCell="A13" zoomScaleNormal="100" workbookViewId="0">
      <selection activeCell="I20" sqref="I2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x14ac:dyDescent="0.25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19" si="0">F10*E10</f>
        <v>0</v>
      </c>
      <c r="H10" s="102"/>
      <c r="I10" s="77">
        <f>SUM(E10*H10)</f>
        <v>0</v>
      </c>
    </row>
    <row r="11" spans="1:16" ht="15.75" customHeight="1" x14ac:dyDescent="0.25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77">
        <f t="shared" ref="I11:I19" si="1">SUM(E11*H11)</f>
        <v>0</v>
      </c>
    </row>
    <row r="12" spans="1:16" x14ac:dyDescent="0.25">
      <c r="A12" s="43">
        <v>3</v>
      </c>
      <c r="B12" s="159"/>
      <c r="C12" s="159"/>
      <c r="D12" s="44" t="s">
        <v>5</v>
      </c>
      <c r="E12" s="26">
        <v>5.53</v>
      </c>
      <c r="F12" s="45">
        <v>5120.5</v>
      </c>
      <c r="G12" s="46">
        <f t="shared" si="0"/>
        <v>28316.365000000002</v>
      </c>
      <c r="H12" s="71"/>
      <c r="I12" s="77">
        <f t="shared" si="1"/>
        <v>0</v>
      </c>
      <c r="O12" s="4"/>
      <c r="P12" s="4"/>
    </row>
    <row r="13" spans="1:16" ht="15" customHeight="1" x14ac:dyDescent="0.25">
      <c r="A13" s="43">
        <v>4</v>
      </c>
      <c r="B13" s="159"/>
      <c r="C13" s="159"/>
      <c r="D13" s="44" t="s">
        <v>6</v>
      </c>
      <c r="E13" s="26">
        <v>27.65</v>
      </c>
      <c r="F13" s="45">
        <v>3850</v>
      </c>
      <c r="G13" s="46">
        <f t="shared" si="0"/>
        <v>106452.5</v>
      </c>
      <c r="H13" s="71"/>
      <c r="I13" s="77">
        <f t="shared" si="1"/>
        <v>0</v>
      </c>
      <c r="O13" s="4"/>
      <c r="P13" s="4"/>
    </row>
    <row r="14" spans="1:16" ht="15" customHeight="1" x14ac:dyDescent="0.25">
      <c r="A14" s="43">
        <v>5</v>
      </c>
      <c r="B14" s="159"/>
      <c r="C14" s="159"/>
      <c r="D14" s="44" t="s">
        <v>7</v>
      </c>
      <c r="E14" s="26">
        <v>27.65</v>
      </c>
      <c r="F14" s="45">
        <v>3000</v>
      </c>
      <c r="G14" s="46">
        <f t="shared" si="0"/>
        <v>82950</v>
      </c>
      <c r="H14" s="71"/>
      <c r="I14" s="77">
        <f t="shared" si="1"/>
        <v>0</v>
      </c>
      <c r="N14" s="4"/>
    </row>
    <row r="15" spans="1:16" x14ac:dyDescent="0.25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77">
        <f t="shared" si="1"/>
        <v>0</v>
      </c>
    </row>
    <row r="16" spans="1:16" ht="15" customHeight="1" x14ac:dyDescent="0.25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77">
        <f t="shared" si="1"/>
        <v>0</v>
      </c>
    </row>
    <row r="17" spans="1:16" ht="15" customHeight="1" x14ac:dyDescent="0.25">
      <c r="A17" s="43">
        <v>8</v>
      </c>
      <c r="B17" s="162" t="s">
        <v>17</v>
      </c>
      <c r="C17" s="153" t="s">
        <v>14</v>
      </c>
      <c r="D17" s="159"/>
      <c r="E17" s="28">
        <v>333.62</v>
      </c>
      <c r="F17" s="45">
        <v>2480</v>
      </c>
      <c r="G17" s="46">
        <f t="shared" si="0"/>
        <v>827377.6</v>
      </c>
      <c r="H17" s="71"/>
      <c r="I17" s="77">
        <f t="shared" si="1"/>
        <v>0</v>
      </c>
    </row>
    <row r="18" spans="1:16" x14ac:dyDescent="0.25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77">
        <f t="shared" si="1"/>
        <v>0</v>
      </c>
      <c r="O18" s="4"/>
      <c r="P18" s="4"/>
    </row>
    <row r="19" spans="1:16" ht="15" customHeight="1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77">
        <f t="shared" si="1"/>
        <v>0</v>
      </c>
      <c r="O19" s="4"/>
      <c r="P19" s="4"/>
    </row>
    <row r="20" spans="1:16" ht="15" customHeight="1" x14ac:dyDescent="0.25">
      <c r="A20" s="145" t="s">
        <v>43</v>
      </c>
      <c r="B20" s="146"/>
      <c r="C20" s="146"/>
      <c r="D20" s="147"/>
      <c r="E20" s="31">
        <f>SUM(E10:E16)</f>
        <v>60.83</v>
      </c>
      <c r="F20" s="52"/>
      <c r="G20" s="53">
        <f>SUM(G10:G16)</f>
        <v>217718.86499999999</v>
      </c>
      <c r="H20" s="218" t="s">
        <v>19</v>
      </c>
      <c r="I20" s="68">
        <f>SUM(I10+I11+I12+I13+I14+I15+I16)</f>
        <v>0</v>
      </c>
    </row>
    <row r="21" spans="1:16" ht="15" customHeight="1" thickBot="1" x14ac:dyDescent="0.3">
      <c r="A21" s="148" t="s">
        <v>44</v>
      </c>
      <c r="B21" s="149"/>
      <c r="C21" s="149"/>
      <c r="D21" s="150"/>
      <c r="E21" s="32">
        <f>SUM(E17:E19)</f>
        <v>333.62</v>
      </c>
      <c r="F21" s="33"/>
      <c r="G21" s="54">
        <f>SUM(G17:G19)</f>
        <v>827377.6</v>
      </c>
      <c r="H21" s="219"/>
      <c r="I21" s="8">
        <f>SUM(I17+I18+I19)</f>
        <v>0</v>
      </c>
    </row>
    <row r="22" spans="1:16" ht="15" customHeight="1" thickBot="1" x14ac:dyDescent="0.3">
      <c r="A22" s="151" t="s">
        <v>18</v>
      </c>
      <c r="B22" s="152"/>
      <c r="C22" s="152"/>
      <c r="D22" s="152"/>
      <c r="E22" s="33">
        <f>SUM(E20:E21)</f>
        <v>394.45</v>
      </c>
      <c r="F22" s="33"/>
      <c r="G22" s="55">
        <f>SUM(G20:G21)</f>
        <v>1045096.465</v>
      </c>
      <c r="H22" s="220"/>
      <c r="I22" s="69">
        <f>SUM(I20+I21)</f>
        <v>0</v>
      </c>
    </row>
    <row r="23" spans="1:16" ht="27.75" customHeight="1" x14ac:dyDescent="0.25">
      <c r="A23" s="182" t="s">
        <v>25</v>
      </c>
      <c r="B23" s="182"/>
      <c r="C23" s="182"/>
      <c r="D23" s="182"/>
      <c r="E23" s="182"/>
      <c r="F23" s="182"/>
      <c r="G23" s="182"/>
      <c r="H23" s="182"/>
      <c r="I23" s="182"/>
    </row>
    <row r="25" spans="1:16" x14ac:dyDescent="0.25">
      <c r="F25" s="183" t="s">
        <v>33</v>
      </c>
      <c r="G25" s="183"/>
      <c r="H25" s="183"/>
      <c r="I25" s="183"/>
    </row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B10:C16"/>
    <mergeCell ref="A7:D7"/>
    <mergeCell ref="E7:I7"/>
    <mergeCell ref="B8:D8"/>
    <mergeCell ref="B9:D9"/>
    <mergeCell ref="A23:I23"/>
    <mergeCell ref="F25:I25"/>
    <mergeCell ref="B17:B19"/>
    <mergeCell ref="C17:D17"/>
    <mergeCell ref="C18:D18"/>
    <mergeCell ref="C19:D19"/>
    <mergeCell ref="H20:H22"/>
    <mergeCell ref="A20:D20"/>
    <mergeCell ref="A21:D21"/>
    <mergeCell ref="A22:D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66-26
</oddHeader>
    <oddFooter>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2D0-9887-4A21-BCC5-5972898CB5F4}">
  <dimension ref="A1:I25"/>
  <sheetViews>
    <sheetView topLeftCell="A10" workbookViewId="0">
      <selection activeCell="I22" sqref="I22"/>
    </sheetView>
  </sheetViews>
  <sheetFormatPr defaultRowHeight="15" x14ac:dyDescent="0.25"/>
  <cols>
    <col min="1" max="1" width="3" customWidth="1"/>
    <col min="6" max="6" width="10.7109375" customWidth="1"/>
    <col min="7" max="7" width="13.42578125" customWidth="1"/>
    <col min="9" max="9" width="12.28515625" customWidth="1"/>
  </cols>
  <sheetData>
    <row r="1" spans="1:9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9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9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9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9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9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9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9" ht="120.75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9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26" t="s">
        <v>42</v>
      </c>
      <c r="H9" s="100">
        <v>6</v>
      </c>
      <c r="I9" s="101" t="s">
        <v>45</v>
      </c>
    </row>
    <row r="10" spans="1:9" x14ac:dyDescent="0.25">
      <c r="A10" s="63">
        <v>1</v>
      </c>
      <c r="B10" s="160" t="s">
        <v>11</v>
      </c>
      <c r="C10" s="161"/>
      <c r="D10" s="125" t="s">
        <v>10</v>
      </c>
      <c r="E10" s="82">
        <v>0</v>
      </c>
      <c r="F10" s="65">
        <v>16966.59</v>
      </c>
      <c r="G10" s="66">
        <f t="shared" ref="G10:G19" si="0">F10*E10</f>
        <v>0</v>
      </c>
      <c r="H10" s="102"/>
      <c r="I10" s="77">
        <f>SUM(E10*H10)</f>
        <v>0</v>
      </c>
    </row>
    <row r="11" spans="1:9" x14ac:dyDescent="0.25">
      <c r="A11" s="43">
        <v>2</v>
      </c>
      <c r="B11" s="159"/>
      <c r="C11" s="159"/>
      <c r="D11" s="123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77">
        <f t="shared" ref="I11:I19" si="1">SUM(E11*H11)</f>
        <v>0</v>
      </c>
    </row>
    <row r="12" spans="1:9" x14ac:dyDescent="0.25">
      <c r="A12" s="43">
        <v>3</v>
      </c>
      <c r="B12" s="159"/>
      <c r="C12" s="159"/>
      <c r="D12" s="123" t="s">
        <v>5</v>
      </c>
      <c r="E12" s="26">
        <v>0</v>
      </c>
      <c r="F12" s="45">
        <v>5120.5</v>
      </c>
      <c r="G12" s="46">
        <f t="shared" si="0"/>
        <v>0</v>
      </c>
      <c r="H12" s="71"/>
      <c r="I12" s="77">
        <f t="shared" si="1"/>
        <v>0</v>
      </c>
    </row>
    <row r="13" spans="1:9" x14ac:dyDescent="0.25">
      <c r="A13" s="43">
        <v>4</v>
      </c>
      <c r="B13" s="159"/>
      <c r="C13" s="159"/>
      <c r="D13" s="123" t="s">
        <v>6</v>
      </c>
      <c r="E13" s="26">
        <v>38.31</v>
      </c>
      <c r="F13" s="45">
        <v>3850</v>
      </c>
      <c r="G13" s="46">
        <f t="shared" si="0"/>
        <v>147493.5</v>
      </c>
      <c r="H13" s="71"/>
      <c r="I13" s="77">
        <f t="shared" si="1"/>
        <v>0</v>
      </c>
    </row>
    <row r="14" spans="1:9" x14ac:dyDescent="0.25">
      <c r="A14" s="43">
        <v>5</v>
      </c>
      <c r="B14" s="159"/>
      <c r="C14" s="159"/>
      <c r="D14" s="123" t="s">
        <v>7</v>
      </c>
      <c r="E14" s="26">
        <v>0</v>
      </c>
      <c r="F14" s="45">
        <v>3000</v>
      </c>
      <c r="G14" s="46">
        <f t="shared" si="0"/>
        <v>0</v>
      </c>
      <c r="H14" s="71"/>
      <c r="I14" s="77">
        <f t="shared" si="1"/>
        <v>0</v>
      </c>
    </row>
    <row r="15" spans="1:9" x14ac:dyDescent="0.25">
      <c r="A15" s="43">
        <v>6</v>
      </c>
      <c r="B15" s="159"/>
      <c r="C15" s="159"/>
      <c r="D15" s="123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77">
        <f t="shared" si="1"/>
        <v>0</v>
      </c>
    </row>
    <row r="16" spans="1:9" x14ac:dyDescent="0.25">
      <c r="A16" s="43">
        <v>7</v>
      </c>
      <c r="B16" s="159"/>
      <c r="C16" s="159"/>
      <c r="D16" s="123" t="s">
        <v>47</v>
      </c>
      <c r="E16" s="28">
        <v>0</v>
      </c>
      <c r="F16" s="45">
        <v>2600</v>
      </c>
      <c r="G16" s="46">
        <f t="shared" si="0"/>
        <v>0</v>
      </c>
      <c r="H16" s="71"/>
      <c r="I16" s="77">
        <f t="shared" si="1"/>
        <v>0</v>
      </c>
    </row>
    <row r="17" spans="1:9" x14ac:dyDescent="0.25">
      <c r="A17" s="43">
        <v>8</v>
      </c>
      <c r="B17" s="162" t="s">
        <v>17</v>
      </c>
      <c r="C17" s="153" t="s">
        <v>14</v>
      </c>
      <c r="D17" s="159"/>
      <c r="E17" s="28">
        <v>210.69</v>
      </c>
      <c r="F17" s="45">
        <v>2480</v>
      </c>
      <c r="G17" s="46">
        <f t="shared" si="0"/>
        <v>522511.2</v>
      </c>
      <c r="H17" s="71"/>
      <c r="I17" s="77">
        <f t="shared" si="1"/>
        <v>0</v>
      </c>
    </row>
    <row r="18" spans="1:9" x14ac:dyDescent="0.25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77">
        <f t="shared" si="1"/>
        <v>0</v>
      </c>
    </row>
    <row r="19" spans="1:9" ht="15.75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8">
        <f t="shared" si="0"/>
        <v>0</v>
      </c>
      <c r="H19" s="71"/>
      <c r="I19" s="77">
        <f t="shared" si="1"/>
        <v>0</v>
      </c>
    </row>
    <row r="20" spans="1:9" x14ac:dyDescent="0.25">
      <c r="A20" s="145" t="s">
        <v>43</v>
      </c>
      <c r="B20" s="146"/>
      <c r="C20" s="146"/>
      <c r="D20" s="147"/>
      <c r="E20" s="31">
        <f>SUM(E10:E16)</f>
        <v>38.31</v>
      </c>
      <c r="F20" s="52"/>
      <c r="G20" s="53">
        <f>SUM(G10:G16)</f>
        <v>147493.5</v>
      </c>
      <c r="H20" s="218" t="s">
        <v>19</v>
      </c>
      <c r="I20" s="68">
        <f>SUM(I10:I16)</f>
        <v>0</v>
      </c>
    </row>
    <row r="21" spans="1:9" ht="15.75" thickBot="1" x14ac:dyDescent="0.3">
      <c r="A21" s="148" t="s">
        <v>44</v>
      </c>
      <c r="B21" s="149"/>
      <c r="C21" s="149"/>
      <c r="D21" s="150"/>
      <c r="E21" s="32">
        <f>SUM(E17:E19)</f>
        <v>210.69</v>
      </c>
      <c r="F21" s="33"/>
      <c r="G21" s="54">
        <f>SUM(G17:G19)</f>
        <v>522511.2</v>
      </c>
      <c r="H21" s="219"/>
      <c r="I21" s="8">
        <f>SUM(I17:I19)</f>
        <v>0</v>
      </c>
    </row>
    <row r="22" spans="1:9" ht="15.75" thickBot="1" x14ac:dyDescent="0.3">
      <c r="A22" s="151" t="s">
        <v>18</v>
      </c>
      <c r="B22" s="152"/>
      <c r="C22" s="152"/>
      <c r="D22" s="152"/>
      <c r="E22" s="33">
        <f>SUM(E20:E21)</f>
        <v>249</v>
      </c>
      <c r="F22" s="33"/>
      <c r="G22" s="55">
        <f>SUM(G20:G21)</f>
        <v>670004.69999999995</v>
      </c>
      <c r="H22" s="220"/>
      <c r="I22" s="69">
        <f>SUM(I20:I21)</f>
        <v>0</v>
      </c>
    </row>
    <row r="23" spans="1:9" ht="33.75" customHeight="1" x14ac:dyDescent="0.25">
      <c r="A23" s="182" t="s">
        <v>25</v>
      </c>
      <c r="B23" s="182"/>
      <c r="C23" s="182"/>
      <c r="D23" s="182"/>
      <c r="E23" s="182"/>
      <c r="F23" s="182"/>
      <c r="G23" s="182"/>
      <c r="H23" s="182"/>
      <c r="I23" s="182"/>
    </row>
    <row r="25" spans="1:9" x14ac:dyDescent="0.25">
      <c r="F25" s="183" t="s">
        <v>33</v>
      </c>
      <c r="G25" s="183"/>
      <c r="H25" s="183"/>
      <c r="I25" s="183"/>
    </row>
  </sheetData>
  <mergeCells count="27">
    <mergeCell ref="A20:D20"/>
    <mergeCell ref="H20:H22"/>
    <mergeCell ref="A21:D21"/>
    <mergeCell ref="A22:D22"/>
    <mergeCell ref="A23:I23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275"/>
  <sheetViews>
    <sheetView view="pageBreakPreview" zoomScale="60" zoomScaleNormal="120" workbookViewId="0">
      <selection activeCell="S271" sqref="S271"/>
    </sheetView>
  </sheetViews>
  <sheetFormatPr defaultRowHeight="12.75" x14ac:dyDescent="0.2"/>
  <cols>
    <col min="1" max="1" width="2.7109375" style="37" customWidth="1"/>
    <col min="2" max="2" width="16.140625" style="37" customWidth="1"/>
    <col min="3" max="3" width="9.140625" style="37"/>
    <col min="4" max="4" width="6.7109375" style="37" customWidth="1"/>
    <col min="5" max="5" width="12.5703125" style="37" customWidth="1"/>
    <col min="6" max="6" width="18.5703125" style="37" customWidth="1"/>
    <col min="7" max="7" width="18.28515625" style="37" customWidth="1"/>
    <col min="8" max="8" width="10.7109375" style="108" hidden="1" customWidth="1"/>
    <col min="9" max="13" width="9.140625" style="108" hidden="1" customWidth="1"/>
    <col min="14" max="15" width="9.140625" style="37" hidden="1" customWidth="1"/>
    <col min="16" max="16" width="11" style="118" hidden="1" customWidth="1"/>
    <col min="17" max="17" width="9.140625" style="37" customWidth="1"/>
    <col min="18" max="18" width="9.140625" style="37"/>
    <col min="19" max="21" width="9.140625" style="37" customWidth="1"/>
    <col min="22" max="16384" width="9.140625" style="37"/>
  </cols>
  <sheetData>
    <row r="1" spans="1:16" ht="38.25" x14ac:dyDescent="0.2">
      <c r="A1" s="56" t="s">
        <v>0</v>
      </c>
      <c r="B1" s="171" t="s">
        <v>1</v>
      </c>
      <c r="C1" s="171"/>
      <c r="D1" s="171"/>
      <c r="E1" s="57" t="s">
        <v>20</v>
      </c>
      <c r="F1" s="57" t="s">
        <v>21</v>
      </c>
      <c r="G1" s="58" t="s">
        <v>8</v>
      </c>
      <c r="H1" s="107"/>
    </row>
    <row r="2" spans="1:16" ht="13.5" thickBot="1" x14ac:dyDescent="0.25">
      <c r="A2" s="59">
        <v>1</v>
      </c>
      <c r="B2" s="172">
        <v>2</v>
      </c>
      <c r="C2" s="173"/>
      <c r="D2" s="174"/>
      <c r="E2" s="60">
        <v>3</v>
      </c>
      <c r="F2" s="60">
        <v>4</v>
      </c>
      <c r="G2" s="61" t="s">
        <v>63</v>
      </c>
      <c r="H2" s="107"/>
    </row>
    <row r="3" spans="1:16" ht="6" customHeight="1" x14ac:dyDescent="0.2">
      <c r="A3" s="175"/>
      <c r="B3" s="175"/>
      <c r="C3" s="175"/>
      <c r="D3" s="175"/>
      <c r="E3" s="175"/>
      <c r="F3" s="175"/>
      <c r="G3" s="175"/>
      <c r="H3" s="107"/>
    </row>
    <row r="4" spans="1:16" ht="6" customHeight="1" thickBot="1" x14ac:dyDescent="0.25">
      <c r="A4" s="175"/>
      <c r="B4" s="175"/>
      <c r="C4" s="175"/>
      <c r="D4" s="175"/>
      <c r="E4" s="175"/>
      <c r="F4" s="175"/>
      <c r="G4" s="175"/>
      <c r="H4" s="107"/>
    </row>
    <row r="5" spans="1:16" ht="14.25" thickBot="1" x14ac:dyDescent="0.25">
      <c r="A5" s="154" t="s">
        <v>71</v>
      </c>
      <c r="B5" s="155"/>
      <c r="C5" s="155"/>
      <c r="D5" s="155"/>
      <c r="E5" s="155"/>
      <c r="F5" s="155"/>
      <c r="G5" s="156"/>
      <c r="H5" s="111">
        <v>50</v>
      </c>
      <c r="I5" s="111">
        <v>51</v>
      </c>
      <c r="J5" s="108" t="s">
        <v>92</v>
      </c>
    </row>
    <row r="6" spans="1:16" s="42" customFormat="1" ht="15" customHeight="1" x14ac:dyDescent="0.2">
      <c r="A6" s="63">
        <v>1</v>
      </c>
      <c r="B6" s="160" t="s">
        <v>11</v>
      </c>
      <c r="C6" s="160"/>
      <c r="D6" s="62" t="s">
        <v>10</v>
      </c>
      <c r="E6" s="64">
        <v>0</v>
      </c>
      <c r="F6" s="65">
        <v>16966.59</v>
      </c>
      <c r="G6" s="66">
        <f t="shared" ref="G6:G15" si="0">F6*E6</f>
        <v>0</v>
      </c>
      <c r="H6" s="109"/>
      <c r="I6" s="110"/>
      <c r="J6" s="110"/>
      <c r="K6" s="110">
        <f>SUM(H6:J6)</f>
        <v>0</v>
      </c>
      <c r="L6" s="110"/>
      <c r="M6" s="110"/>
      <c r="P6" s="78"/>
    </row>
    <row r="7" spans="1:16" s="42" customFormat="1" ht="15" customHeight="1" x14ac:dyDescent="0.2">
      <c r="A7" s="43">
        <v>2</v>
      </c>
      <c r="B7" s="153"/>
      <c r="C7" s="153"/>
      <c r="D7" s="44" t="s">
        <v>12</v>
      </c>
      <c r="E7" s="26">
        <v>0</v>
      </c>
      <c r="F7" s="45">
        <v>9550.75</v>
      </c>
      <c r="G7" s="46">
        <f t="shared" si="0"/>
        <v>0</v>
      </c>
      <c r="H7" s="110"/>
      <c r="I7" s="110"/>
      <c r="J7" s="110"/>
      <c r="K7" s="110">
        <f t="shared" ref="K7:K14" si="1">SUM(H7:J7)</f>
        <v>0</v>
      </c>
      <c r="L7" s="110"/>
      <c r="M7" s="110"/>
      <c r="P7" s="78"/>
    </row>
    <row r="8" spans="1:16" s="42" customFormat="1" ht="15" customHeight="1" x14ac:dyDescent="0.2">
      <c r="A8" s="43">
        <v>3</v>
      </c>
      <c r="B8" s="153"/>
      <c r="C8" s="153"/>
      <c r="D8" s="44" t="s">
        <v>5</v>
      </c>
      <c r="E8" s="26">
        <v>3.8899999999999997</v>
      </c>
      <c r="F8" s="45">
        <v>5120.5</v>
      </c>
      <c r="G8" s="46">
        <f t="shared" si="0"/>
        <v>19918.744999999999</v>
      </c>
      <c r="H8" s="110"/>
      <c r="I8" s="110">
        <v>2.09</v>
      </c>
      <c r="J8" s="110">
        <v>1.8</v>
      </c>
      <c r="K8" s="110">
        <f t="shared" si="1"/>
        <v>3.8899999999999997</v>
      </c>
      <c r="L8" s="110"/>
      <c r="M8" s="110"/>
      <c r="P8" s="78"/>
    </row>
    <row r="9" spans="1:16" s="42" customFormat="1" ht="15" customHeight="1" x14ac:dyDescent="0.2">
      <c r="A9" s="43">
        <v>4</v>
      </c>
      <c r="B9" s="153"/>
      <c r="C9" s="153"/>
      <c r="D9" s="44" t="s">
        <v>6</v>
      </c>
      <c r="E9" s="26">
        <v>14.18</v>
      </c>
      <c r="F9" s="45">
        <v>3850</v>
      </c>
      <c r="G9" s="46">
        <f t="shared" si="0"/>
        <v>54593</v>
      </c>
      <c r="H9" s="110"/>
      <c r="I9" s="110">
        <v>4.9800000000000004</v>
      </c>
      <c r="J9" s="110">
        <v>9.1999999999999993</v>
      </c>
      <c r="K9" s="110">
        <f t="shared" si="1"/>
        <v>14.18</v>
      </c>
      <c r="L9" s="110"/>
      <c r="M9" s="110"/>
      <c r="P9" s="78"/>
    </row>
    <row r="10" spans="1:16" s="42" customFormat="1" ht="15" customHeight="1" x14ac:dyDescent="0.2">
      <c r="A10" s="43">
        <v>5</v>
      </c>
      <c r="B10" s="153"/>
      <c r="C10" s="153"/>
      <c r="D10" s="44" t="s">
        <v>7</v>
      </c>
      <c r="E10" s="26">
        <v>14.02</v>
      </c>
      <c r="F10" s="45">
        <v>3000</v>
      </c>
      <c r="G10" s="46">
        <f t="shared" si="0"/>
        <v>42060</v>
      </c>
      <c r="H10" s="110"/>
      <c r="I10" s="110">
        <v>4.82</v>
      </c>
      <c r="J10" s="110">
        <v>9.1999999999999993</v>
      </c>
      <c r="K10" s="110">
        <f t="shared" si="1"/>
        <v>14.02</v>
      </c>
      <c r="L10" s="110"/>
      <c r="M10" s="110"/>
      <c r="P10" s="78"/>
    </row>
    <row r="11" spans="1:16" s="42" customFormat="1" ht="15" customHeight="1" x14ac:dyDescent="0.2">
      <c r="A11" s="43">
        <v>6</v>
      </c>
      <c r="B11" s="153"/>
      <c r="C11" s="153"/>
      <c r="D11" s="44" t="s">
        <v>13</v>
      </c>
      <c r="E11" s="28">
        <v>0</v>
      </c>
      <c r="F11" s="45">
        <v>2747.25</v>
      </c>
      <c r="G11" s="46">
        <f t="shared" si="0"/>
        <v>0</v>
      </c>
      <c r="H11" s="110"/>
      <c r="I11" s="110"/>
      <c r="J11" s="110">
        <v>0</v>
      </c>
      <c r="K11" s="110">
        <f t="shared" si="1"/>
        <v>0</v>
      </c>
      <c r="L11" s="110"/>
      <c r="M11" s="110"/>
      <c r="P11" s="78"/>
    </row>
    <row r="12" spans="1:16" s="42" customFormat="1" ht="15" customHeight="1" x14ac:dyDescent="0.2">
      <c r="A12" s="43">
        <v>7</v>
      </c>
      <c r="B12" s="153"/>
      <c r="C12" s="153"/>
      <c r="D12" s="44" t="s">
        <v>47</v>
      </c>
      <c r="E12" s="28">
        <v>0</v>
      </c>
      <c r="F12" s="45">
        <v>2600</v>
      </c>
      <c r="G12" s="46">
        <f t="shared" si="0"/>
        <v>0</v>
      </c>
      <c r="H12" s="110"/>
      <c r="I12" s="110"/>
      <c r="J12" s="110">
        <v>0</v>
      </c>
      <c r="K12" s="110">
        <f t="shared" si="1"/>
        <v>0</v>
      </c>
      <c r="L12" s="110"/>
      <c r="M12" s="110"/>
      <c r="P12" s="78"/>
    </row>
    <row r="13" spans="1:16" s="42" customFormat="1" ht="15" customHeight="1" x14ac:dyDescent="0.2">
      <c r="A13" s="43">
        <v>8</v>
      </c>
      <c r="B13" s="162" t="s">
        <v>17</v>
      </c>
      <c r="C13" s="153" t="s">
        <v>14</v>
      </c>
      <c r="D13" s="159"/>
      <c r="E13" s="28">
        <v>1159.99</v>
      </c>
      <c r="F13" s="45">
        <v>2480</v>
      </c>
      <c r="G13" s="46">
        <f t="shared" si="0"/>
        <v>2876775.2</v>
      </c>
      <c r="H13" s="110">
        <v>157.08000000000001</v>
      </c>
      <c r="I13" s="110">
        <v>81.81</v>
      </c>
      <c r="J13" s="110">
        <v>921.1</v>
      </c>
      <c r="K13" s="110">
        <f t="shared" si="1"/>
        <v>1159.99</v>
      </c>
      <c r="L13" s="110"/>
      <c r="M13" s="110"/>
      <c r="P13" s="78"/>
    </row>
    <row r="14" spans="1:16" s="42" customFormat="1" ht="15" customHeight="1" x14ac:dyDescent="0.2">
      <c r="A14" s="43">
        <v>9</v>
      </c>
      <c r="B14" s="162"/>
      <c r="C14" s="153" t="s">
        <v>15</v>
      </c>
      <c r="D14" s="159"/>
      <c r="E14" s="28">
        <v>0</v>
      </c>
      <c r="F14" s="45">
        <v>1965.21</v>
      </c>
      <c r="G14" s="46">
        <f t="shared" si="0"/>
        <v>0</v>
      </c>
      <c r="H14" s="110"/>
      <c r="I14" s="110"/>
      <c r="J14" s="110"/>
      <c r="K14" s="110">
        <f t="shared" si="1"/>
        <v>0</v>
      </c>
      <c r="L14" s="110"/>
      <c r="M14" s="110"/>
      <c r="P14" s="78"/>
    </row>
    <row r="15" spans="1:16" s="42" customFormat="1" ht="15" customHeight="1" thickBot="1" x14ac:dyDescent="0.25">
      <c r="A15" s="43">
        <v>10</v>
      </c>
      <c r="B15" s="162"/>
      <c r="C15" s="153" t="s">
        <v>16</v>
      </c>
      <c r="D15" s="153"/>
      <c r="E15" s="29">
        <v>0</v>
      </c>
      <c r="F15" s="47">
        <v>1755.58</v>
      </c>
      <c r="G15" s="46">
        <f t="shared" si="0"/>
        <v>0</v>
      </c>
      <c r="H15" s="110"/>
      <c r="I15" s="110"/>
      <c r="J15" s="110"/>
      <c r="K15" s="110"/>
      <c r="L15" s="110"/>
      <c r="M15" s="110"/>
      <c r="P15" s="78"/>
    </row>
    <row r="16" spans="1:16" s="42" customFormat="1" ht="15" customHeight="1" x14ac:dyDescent="0.2">
      <c r="A16" s="145" t="s">
        <v>43</v>
      </c>
      <c r="B16" s="146"/>
      <c r="C16" s="146"/>
      <c r="D16" s="147"/>
      <c r="E16" s="31">
        <f>SUM(E6:E12)</f>
        <v>32.090000000000003</v>
      </c>
      <c r="F16" s="52"/>
      <c r="G16" s="53">
        <f>SUM(G6:G12)</f>
        <v>116571.745</v>
      </c>
      <c r="H16" s="110"/>
      <c r="I16" s="110"/>
      <c r="J16" s="110"/>
      <c r="K16" s="110"/>
      <c r="L16" s="110"/>
      <c r="M16" s="110"/>
      <c r="O16" s="42">
        <f>+G16*1.2</f>
        <v>139886.09399999998</v>
      </c>
      <c r="P16" s="78"/>
    </row>
    <row r="17" spans="1:16" s="42" customFormat="1" ht="15.75" customHeight="1" thickBot="1" x14ac:dyDescent="0.25">
      <c r="A17" s="148" t="s">
        <v>44</v>
      </c>
      <c r="B17" s="149"/>
      <c r="C17" s="149"/>
      <c r="D17" s="150"/>
      <c r="E17" s="32">
        <f>SUM(E13:E15)</f>
        <v>1159.99</v>
      </c>
      <c r="F17" s="33"/>
      <c r="G17" s="54">
        <f>SUM(G13:G15)</f>
        <v>2876775.2</v>
      </c>
      <c r="H17" s="110"/>
      <c r="I17" s="110"/>
      <c r="J17" s="110"/>
      <c r="K17" s="110"/>
      <c r="L17" s="110"/>
      <c r="M17" s="110"/>
      <c r="O17" s="42">
        <f>+G17*1.1</f>
        <v>3164452.7200000007</v>
      </c>
      <c r="P17" s="78"/>
    </row>
    <row r="18" spans="1:16" s="42" customFormat="1" ht="15.75" customHeight="1" thickBot="1" x14ac:dyDescent="0.25">
      <c r="A18" s="151" t="s">
        <v>18</v>
      </c>
      <c r="B18" s="152"/>
      <c r="C18" s="152"/>
      <c r="D18" s="152"/>
      <c r="E18" s="33">
        <f>SUM(E16:E17)</f>
        <v>1192.08</v>
      </c>
      <c r="F18" s="33"/>
      <c r="G18" s="55">
        <f>SUM(G16:G17)</f>
        <v>2993346.9450000003</v>
      </c>
      <c r="H18" s="110"/>
      <c r="I18" s="110"/>
      <c r="J18" s="110"/>
      <c r="K18" s="110"/>
      <c r="L18" s="110"/>
      <c r="M18" s="110"/>
      <c r="O18" s="42">
        <f>+O17+O16</f>
        <v>3304338.8140000007</v>
      </c>
      <c r="P18" s="78">
        <f>+O18*0.1</f>
        <v>330433.88140000007</v>
      </c>
    </row>
    <row r="19" spans="1:16" ht="15.75" customHeight="1" thickBot="1" x14ac:dyDescent="0.25">
      <c r="H19" s="110"/>
      <c r="I19" s="110"/>
    </row>
    <row r="20" spans="1:16" ht="14.25" thickBot="1" x14ac:dyDescent="0.25">
      <c r="A20" s="154" t="s">
        <v>72</v>
      </c>
      <c r="B20" s="155"/>
      <c r="C20" s="155"/>
      <c r="D20" s="155"/>
      <c r="E20" s="155"/>
      <c r="F20" s="155"/>
      <c r="G20" s="156"/>
      <c r="H20" s="107"/>
    </row>
    <row r="21" spans="1:16" s="42" customFormat="1" x14ac:dyDescent="0.2">
      <c r="A21" s="63">
        <v>1</v>
      </c>
      <c r="B21" s="160" t="s">
        <v>11</v>
      </c>
      <c r="C21" s="161"/>
      <c r="D21" s="62" t="s">
        <v>10</v>
      </c>
      <c r="E21" s="83">
        <v>0</v>
      </c>
      <c r="F21" s="65">
        <v>16966.59</v>
      </c>
      <c r="G21" s="66">
        <f t="shared" ref="G21:G33" si="2">F21*E21</f>
        <v>0</v>
      </c>
      <c r="H21" s="110"/>
      <c r="I21" s="110"/>
      <c r="J21" s="110"/>
      <c r="K21" s="110"/>
      <c r="L21" s="110"/>
      <c r="M21" s="110"/>
      <c r="P21" s="78"/>
    </row>
    <row r="22" spans="1:16" s="42" customFormat="1" x14ac:dyDescent="0.2">
      <c r="A22" s="43">
        <v>2</v>
      </c>
      <c r="B22" s="159"/>
      <c r="C22" s="159"/>
      <c r="D22" s="44" t="s">
        <v>12</v>
      </c>
      <c r="E22" s="36">
        <v>0</v>
      </c>
      <c r="F22" s="45">
        <v>9550.75</v>
      </c>
      <c r="G22" s="46">
        <f t="shared" si="2"/>
        <v>0</v>
      </c>
      <c r="H22" s="110"/>
      <c r="I22" s="110"/>
      <c r="J22" s="110"/>
      <c r="K22" s="110"/>
      <c r="L22" s="110"/>
      <c r="M22" s="110"/>
      <c r="P22" s="78"/>
    </row>
    <row r="23" spans="1:16" s="42" customFormat="1" x14ac:dyDescent="0.2">
      <c r="A23" s="43">
        <v>3</v>
      </c>
      <c r="B23" s="159"/>
      <c r="C23" s="159"/>
      <c r="D23" s="44" t="s">
        <v>5</v>
      </c>
      <c r="E23" s="26">
        <v>4.7</v>
      </c>
      <c r="F23" s="45">
        <v>5120.5</v>
      </c>
      <c r="G23" s="46">
        <f t="shared" si="2"/>
        <v>24066.350000000002</v>
      </c>
      <c r="H23" s="110"/>
      <c r="I23" s="110"/>
      <c r="J23" s="110"/>
      <c r="K23" s="110"/>
      <c r="L23" s="110"/>
      <c r="M23" s="110"/>
      <c r="P23" s="78"/>
    </row>
    <row r="24" spans="1:16" s="42" customFormat="1" x14ac:dyDescent="0.2">
      <c r="A24" s="43">
        <v>4</v>
      </c>
      <c r="B24" s="159"/>
      <c r="C24" s="159"/>
      <c r="D24" s="44" t="s">
        <v>6</v>
      </c>
      <c r="E24" s="26">
        <v>4.7</v>
      </c>
      <c r="F24" s="45">
        <v>3850</v>
      </c>
      <c r="G24" s="46">
        <f t="shared" si="2"/>
        <v>18095</v>
      </c>
      <c r="H24" s="110"/>
      <c r="I24" s="110"/>
      <c r="J24" s="110"/>
      <c r="K24" s="110"/>
      <c r="L24" s="110"/>
      <c r="M24" s="110"/>
      <c r="P24" s="78"/>
    </row>
    <row r="25" spans="1:16" s="42" customFormat="1" x14ac:dyDescent="0.2">
      <c r="A25" s="43">
        <v>5</v>
      </c>
      <c r="B25" s="159"/>
      <c r="C25" s="159"/>
      <c r="D25" s="44" t="s">
        <v>7</v>
      </c>
      <c r="E25" s="26">
        <v>0</v>
      </c>
      <c r="F25" s="45">
        <v>3000</v>
      </c>
      <c r="G25" s="46">
        <f t="shared" si="2"/>
        <v>0</v>
      </c>
      <c r="H25" s="110"/>
      <c r="I25" s="110"/>
      <c r="J25" s="110"/>
      <c r="K25" s="110"/>
      <c r="L25" s="110"/>
      <c r="M25" s="110"/>
      <c r="P25" s="78"/>
    </row>
    <row r="26" spans="1:16" s="42" customFormat="1" x14ac:dyDescent="0.2">
      <c r="A26" s="43">
        <v>6</v>
      </c>
      <c r="B26" s="159"/>
      <c r="C26" s="159"/>
      <c r="D26" s="44" t="s">
        <v>13</v>
      </c>
      <c r="E26" s="36">
        <v>0</v>
      </c>
      <c r="F26" s="45">
        <v>2747.25</v>
      </c>
      <c r="G26" s="46">
        <f t="shared" si="2"/>
        <v>0</v>
      </c>
      <c r="H26" s="110"/>
      <c r="I26" s="110"/>
      <c r="J26" s="110"/>
      <c r="K26" s="110"/>
      <c r="L26" s="110"/>
      <c r="M26" s="110"/>
      <c r="P26" s="78"/>
    </row>
    <row r="27" spans="1:16" s="42" customFormat="1" x14ac:dyDescent="0.2">
      <c r="A27" s="43">
        <v>7</v>
      </c>
      <c r="B27" s="159"/>
      <c r="C27" s="159"/>
      <c r="D27" s="44" t="s">
        <v>47</v>
      </c>
      <c r="E27" s="36">
        <v>0</v>
      </c>
      <c r="F27" s="45">
        <v>2600</v>
      </c>
      <c r="G27" s="46">
        <f t="shared" si="2"/>
        <v>0</v>
      </c>
      <c r="H27" s="110"/>
      <c r="I27" s="110"/>
      <c r="J27" s="110"/>
      <c r="K27" s="110"/>
      <c r="L27" s="110"/>
      <c r="M27" s="110"/>
      <c r="P27" s="78"/>
    </row>
    <row r="28" spans="1:16" s="42" customFormat="1" x14ac:dyDescent="0.2">
      <c r="A28" s="43">
        <v>8</v>
      </c>
      <c r="B28" s="162" t="s">
        <v>17</v>
      </c>
      <c r="C28" s="153" t="s">
        <v>14</v>
      </c>
      <c r="D28" s="159"/>
      <c r="E28" s="36">
        <v>56.7</v>
      </c>
      <c r="F28" s="45">
        <v>2480</v>
      </c>
      <c r="G28" s="46">
        <f t="shared" si="2"/>
        <v>140616</v>
      </c>
      <c r="H28" s="110"/>
      <c r="I28" s="110"/>
      <c r="J28" s="110"/>
      <c r="K28" s="110"/>
      <c r="L28" s="110"/>
      <c r="M28" s="110"/>
      <c r="P28" s="78"/>
    </row>
    <row r="29" spans="1:16" s="42" customFormat="1" x14ac:dyDescent="0.2">
      <c r="A29" s="43">
        <v>9</v>
      </c>
      <c r="B29" s="162"/>
      <c r="C29" s="153" t="s">
        <v>15</v>
      </c>
      <c r="D29" s="159"/>
      <c r="E29" s="36">
        <v>0</v>
      </c>
      <c r="F29" s="45">
        <v>1965.21</v>
      </c>
      <c r="G29" s="46">
        <f t="shared" si="2"/>
        <v>0</v>
      </c>
      <c r="H29" s="110"/>
      <c r="I29" s="110"/>
      <c r="J29" s="110"/>
      <c r="K29" s="110"/>
      <c r="L29" s="110"/>
      <c r="M29" s="110"/>
      <c r="P29" s="78"/>
    </row>
    <row r="30" spans="1:16" s="42" customFormat="1" x14ac:dyDescent="0.2">
      <c r="A30" s="43">
        <v>10</v>
      </c>
      <c r="B30" s="162"/>
      <c r="C30" s="153" t="s">
        <v>16</v>
      </c>
      <c r="D30" s="153"/>
      <c r="E30" s="29">
        <v>0</v>
      </c>
      <c r="F30" s="47">
        <v>1755.58</v>
      </c>
      <c r="G30" s="48">
        <f t="shared" si="2"/>
        <v>0</v>
      </c>
      <c r="H30" s="110"/>
      <c r="I30" s="110"/>
      <c r="J30" s="110"/>
      <c r="K30" s="110"/>
      <c r="L30" s="110"/>
      <c r="M30" s="110"/>
      <c r="P30" s="78"/>
    </row>
    <row r="31" spans="1:16" s="42" customFormat="1" x14ac:dyDescent="0.2">
      <c r="A31" s="43">
        <v>11</v>
      </c>
      <c r="B31" s="162" t="s">
        <v>56</v>
      </c>
      <c r="C31" s="153" t="s">
        <v>14</v>
      </c>
      <c r="D31" s="153"/>
      <c r="E31" s="36">
        <v>4.3</v>
      </c>
      <c r="F31" s="45">
        <v>1570</v>
      </c>
      <c r="G31" s="46">
        <f t="shared" si="2"/>
        <v>6751</v>
      </c>
      <c r="H31" s="110"/>
      <c r="I31" s="110"/>
      <c r="J31" s="110"/>
      <c r="K31" s="110"/>
      <c r="L31" s="110"/>
      <c r="M31" s="110"/>
      <c r="P31" s="78"/>
    </row>
    <row r="32" spans="1:16" s="42" customFormat="1" x14ac:dyDescent="0.2">
      <c r="A32" s="43">
        <v>12</v>
      </c>
      <c r="B32" s="162"/>
      <c r="C32" s="153" t="s">
        <v>15</v>
      </c>
      <c r="D32" s="153"/>
      <c r="E32" s="36">
        <v>0</v>
      </c>
      <c r="F32" s="45">
        <v>1177.23</v>
      </c>
      <c r="G32" s="46">
        <f t="shared" si="2"/>
        <v>0</v>
      </c>
      <c r="H32" s="110"/>
      <c r="I32" s="110"/>
      <c r="J32" s="110"/>
      <c r="K32" s="110"/>
      <c r="L32" s="110"/>
      <c r="M32" s="110"/>
      <c r="P32" s="78"/>
    </row>
    <row r="33" spans="1:16" s="42" customFormat="1" ht="13.5" thickBot="1" x14ac:dyDescent="0.25">
      <c r="A33" s="43">
        <v>13</v>
      </c>
      <c r="B33" s="166"/>
      <c r="C33" s="167" t="s">
        <v>16</v>
      </c>
      <c r="D33" s="167"/>
      <c r="E33" s="30">
        <v>0</v>
      </c>
      <c r="F33" s="49">
        <v>928.16</v>
      </c>
      <c r="G33" s="50">
        <f t="shared" si="2"/>
        <v>0</v>
      </c>
      <c r="H33" s="110"/>
      <c r="I33" s="110"/>
      <c r="J33" s="110"/>
      <c r="K33" s="110"/>
      <c r="L33" s="110"/>
      <c r="M33" s="110"/>
      <c r="P33" s="78"/>
    </row>
    <row r="34" spans="1:16" s="42" customFormat="1" x14ac:dyDescent="0.2">
      <c r="A34" s="145" t="s">
        <v>43</v>
      </c>
      <c r="B34" s="146"/>
      <c r="C34" s="146"/>
      <c r="D34" s="147"/>
      <c r="E34" s="31">
        <f>SUM(E21:E27)</f>
        <v>9.4</v>
      </c>
      <c r="F34" s="52"/>
      <c r="G34" s="53">
        <f>SUM(G21:G27)</f>
        <v>42161.350000000006</v>
      </c>
      <c r="H34" s="110"/>
      <c r="I34" s="110"/>
      <c r="J34" s="110"/>
      <c r="K34" s="110"/>
      <c r="L34" s="110"/>
      <c r="M34" s="110"/>
      <c r="O34" s="42">
        <f>+G34*1.2</f>
        <v>50593.62</v>
      </c>
      <c r="P34" s="78"/>
    </row>
    <row r="35" spans="1:16" s="42" customFormat="1" ht="13.5" thickBot="1" x14ac:dyDescent="0.25">
      <c r="A35" s="148" t="s">
        <v>44</v>
      </c>
      <c r="B35" s="149"/>
      <c r="C35" s="149"/>
      <c r="D35" s="150"/>
      <c r="E35" s="32">
        <f>SUM(E28:E32)</f>
        <v>61</v>
      </c>
      <c r="F35" s="33"/>
      <c r="G35" s="54">
        <f>SUM(G28:G32)</f>
        <v>147367</v>
      </c>
      <c r="H35" s="110"/>
      <c r="I35" s="110"/>
      <c r="J35" s="110"/>
      <c r="K35" s="110"/>
      <c r="L35" s="110"/>
      <c r="M35" s="110"/>
      <c r="O35" s="42">
        <f>+G35*1.1</f>
        <v>162103.70000000001</v>
      </c>
      <c r="P35" s="78"/>
    </row>
    <row r="36" spans="1:16" s="42" customFormat="1" x14ac:dyDescent="0.2">
      <c r="A36" s="151" t="s">
        <v>18</v>
      </c>
      <c r="B36" s="152"/>
      <c r="C36" s="152"/>
      <c r="D36" s="152"/>
      <c r="E36" s="33">
        <f>SUM(E34:E35)</f>
        <v>70.400000000000006</v>
      </c>
      <c r="F36" s="33"/>
      <c r="G36" s="55">
        <f>SUM(G34:G35)</f>
        <v>189528.35</v>
      </c>
      <c r="H36" s="110"/>
      <c r="I36" s="110"/>
      <c r="J36" s="110"/>
      <c r="K36" s="110"/>
      <c r="L36" s="110"/>
      <c r="M36" s="110"/>
      <c r="O36" s="42">
        <f>+O35+O34</f>
        <v>212697.32</v>
      </c>
      <c r="P36" s="78">
        <f>+O36*0.1</f>
        <v>21269.732000000004</v>
      </c>
    </row>
    <row r="37" spans="1:16" ht="13.5" thickBot="1" x14ac:dyDescent="0.25"/>
    <row r="38" spans="1:16" ht="14.25" thickBot="1" x14ac:dyDescent="0.25">
      <c r="A38" s="154" t="s">
        <v>89</v>
      </c>
      <c r="B38" s="155"/>
      <c r="C38" s="155"/>
      <c r="D38" s="155"/>
      <c r="E38" s="155"/>
      <c r="F38" s="155"/>
      <c r="G38" s="156"/>
      <c r="H38" s="111">
        <v>2</v>
      </c>
      <c r="I38" s="111">
        <v>3</v>
      </c>
      <c r="J38" s="111"/>
      <c r="K38" s="111"/>
      <c r="L38" s="111"/>
      <c r="M38" s="108" t="s">
        <v>78</v>
      </c>
    </row>
    <row r="39" spans="1:16" s="42" customFormat="1" x14ac:dyDescent="0.2">
      <c r="A39" s="63">
        <v>1</v>
      </c>
      <c r="B39" s="160" t="s">
        <v>11</v>
      </c>
      <c r="C39" s="161"/>
      <c r="D39" s="62" t="s">
        <v>10</v>
      </c>
      <c r="E39" s="82">
        <v>0</v>
      </c>
      <c r="F39" s="65">
        <v>16966.59</v>
      </c>
      <c r="G39" s="66">
        <f t="shared" ref="G39:G56" si="3">F39*E39</f>
        <v>0</v>
      </c>
      <c r="H39" s="109"/>
      <c r="I39" s="110"/>
      <c r="J39" s="110"/>
      <c r="K39" s="110"/>
      <c r="L39" s="110"/>
      <c r="M39" s="110">
        <f>SUM(H39:K39)</f>
        <v>0</v>
      </c>
      <c r="P39" s="78"/>
    </row>
    <row r="40" spans="1:16" s="42" customFormat="1" x14ac:dyDescent="0.2">
      <c r="A40" s="43">
        <v>2</v>
      </c>
      <c r="B40" s="159"/>
      <c r="C40" s="159"/>
      <c r="D40" s="44" t="s">
        <v>12</v>
      </c>
      <c r="E40" s="26">
        <v>0</v>
      </c>
      <c r="F40" s="45">
        <v>9550.75</v>
      </c>
      <c r="G40" s="46">
        <f t="shared" si="3"/>
        <v>0</v>
      </c>
      <c r="H40" s="110"/>
      <c r="I40" s="110"/>
      <c r="J40" s="110"/>
      <c r="K40" s="110"/>
      <c r="L40" s="110"/>
      <c r="M40" s="110">
        <f t="shared" ref="M40:M56" si="4">SUM(H40:K40)</f>
        <v>0</v>
      </c>
      <c r="P40" s="78"/>
    </row>
    <row r="41" spans="1:16" s="42" customFormat="1" x14ac:dyDescent="0.2">
      <c r="A41" s="43">
        <v>3</v>
      </c>
      <c r="B41" s="159"/>
      <c r="C41" s="159"/>
      <c r="D41" s="44" t="s">
        <v>5</v>
      </c>
      <c r="E41" s="26">
        <v>2.81</v>
      </c>
      <c r="F41" s="45">
        <v>5120.5</v>
      </c>
      <c r="G41" s="46">
        <f t="shared" si="3"/>
        <v>14388.605</v>
      </c>
      <c r="H41" s="110">
        <v>1.96</v>
      </c>
      <c r="I41" s="110">
        <v>0.85</v>
      </c>
      <c r="J41" s="110"/>
      <c r="K41" s="110"/>
      <c r="L41" s="110"/>
      <c r="M41" s="110">
        <f t="shared" si="4"/>
        <v>2.81</v>
      </c>
      <c r="P41" s="78"/>
    </row>
    <row r="42" spans="1:16" s="42" customFormat="1" x14ac:dyDescent="0.2">
      <c r="A42" s="43">
        <v>4</v>
      </c>
      <c r="B42" s="159"/>
      <c r="C42" s="159"/>
      <c r="D42" s="44" t="s">
        <v>6</v>
      </c>
      <c r="E42" s="26">
        <v>14.049999999999999</v>
      </c>
      <c r="F42" s="45">
        <v>3850</v>
      </c>
      <c r="G42" s="46">
        <f t="shared" si="3"/>
        <v>54092.499999999993</v>
      </c>
      <c r="H42" s="110">
        <v>9.7799999999999994</v>
      </c>
      <c r="I42" s="110">
        <v>4.2699999999999996</v>
      </c>
      <c r="J42" s="110"/>
      <c r="K42" s="110"/>
      <c r="L42" s="110"/>
      <c r="M42" s="110">
        <f t="shared" si="4"/>
        <v>14.049999999999999</v>
      </c>
      <c r="P42" s="78"/>
    </row>
    <row r="43" spans="1:16" s="42" customFormat="1" x14ac:dyDescent="0.2">
      <c r="A43" s="43">
        <v>5</v>
      </c>
      <c r="B43" s="159"/>
      <c r="C43" s="159"/>
      <c r="D43" s="44" t="s">
        <v>7</v>
      </c>
      <c r="E43" s="26">
        <v>14.049999999999999</v>
      </c>
      <c r="F43" s="45">
        <v>3000</v>
      </c>
      <c r="G43" s="46">
        <f t="shared" si="3"/>
        <v>42150</v>
      </c>
      <c r="H43" s="110">
        <v>9.7799999999999994</v>
      </c>
      <c r="I43" s="110">
        <v>4.2699999999999996</v>
      </c>
      <c r="J43" s="110"/>
      <c r="K43" s="110"/>
      <c r="L43" s="110"/>
      <c r="M43" s="110">
        <f t="shared" si="4"/>
        <v>14.049999999999999</v>
      </c>
      <c r="P43" s="78"/>
    </row>
    <row r="44" spans="1:16" s="42" customFormat="1" x14ac:dyDescent="0.2">
      <c r="A44" s="43">
        <v>6</v>
      </c>
      <c r="B44" s="159"/>
      <c r="C44" s="159"/>
      <c r="D44" s="44" t="s">
        <v>13</v>
      </c>
      <c r="E44" s="28">
        <v>0</v>
      </c>
      <c r="F44" s="45">
        <v>2747.25</v>
      </c>
      <c r="G44" s="46">
        <f t="shared" si="3"/>
        <v>0</v>
      </c>
      <c r="H44" s="110"/>
      <c r="I44" s="110"/>
      <c r="J44" s="110"/>
      <c r="K44" s="110"/>
      <c r="L44" s="110"/>
      <c r="M44" s="110">
        <f t="shared" si="4"/>
        <v>0</v>
      </c>
      <c r="P44" s="78"/>
    </row>
    <row r="45" spans="1:16" s="42" customFormat="1" x14ac:dyDescent="0.2">
      <c r="A45" s="43">
        <v>7</v>
      </c>
      <c r="B45" s="159"/>
      <c r="C45" s="159"/>
      <c r="D45" s="44" t="s">
        <v>47</v>
      </c>
      <c r="E45" s="28">
        <v>0</v>
      </c>
      <c r="F45" s="45">
        <v>2600</v>
      </c>
      <c r="G45" s="46">
        <f t="shared" si="3"/>
        <v>0</v>
      </c>
      <c r="H45" s="110"/>
      <c r="I45" s="110"/>
      <c r="J45" s="110"/>
      <c r="K45" s="110"/>
      <c r="L45" s="110"/>
      <c r="M45" s="110">
        <f t="shared" si="4"/>
        <v>0</v>
      </c>
      <c r="P45" s="78"/>
    </row>
    <row r="46" spans="1:16" s="42" customFormat="1" x14ac:dyDescent="0.2">
      <c r="A46" s="43">
        <v>8</v>
      </c>
      <c r="B46" s="153" t="s">
        <v>93</v>
      </c>
      <c r="C46" s="159"/>
      <c r="D46" s="44" t="s">
        <v>10</v>
      </c>
      <c r="E46" s="28">
        <v>0</v>
      </c>
      <c r="F46" s="45">
        <v>12582.16</v>
      </c>
      <c r="G46" s="46">
        <f t="shared" ref="G46:G50" si="5">F46*E46</f>
        <v>0</v>
      </c>
      <c r="H46" s="109"/>
      <c r="I46" s="110"/>
      <c r="J46" s="110"/>
      <c r="K46" s="110"/>
      <c r="L46" s="110"/>
      <c r="M46" s="110">
        <f t="shared" si="4"/>
        <v>0</v>
      </c>
      <c r="P46" s="78"/>
    </row>
    <row r="47" spans="1:16" s="42" customFormat="1" x14ac:dyDescent="0.2">
      <c r="A47" s="43">
        <v>9</v>
      </c>
      <c r="B47" s="159"/>
      <c r="C47" s="159"/>
      <c r="D47" s="44" t="s">
        <v>12</v>
      </c>
      <c r="E47" s="26">
        <v>0</v>
      </c>
      <c r="F47" s="45">
        <v>9464.59</v>
      </c>
      <c r="G47" s="46">
        <f t="shared" si="5"/>
        <v>0</v>
      </c>
      <c r="H47" s="110"/>
      <c r="I47" s="110"/>
      <c r="J47" s="110"/>
      <c r="K47" s="110"/>
      <c r="L47" s="110"/>
      <c r="M47" s="110">
        <f t="shared" si="4"/>
        <v>0</v>
      </c>
      <c r="P47" s="78"/>
    </row>
    <row r="48" spans="1:16" s="42" customFormat="1" x14ac:dyDescent="0.2">
      <c r="A48" s="43">
        <v>10</v>
      </c>
      <c r="B48" s="159"/>
      <c r="C48" s="159"/>
      <c r="D48" s="44" t="s">
        <v>5</v>
      </c>
      <c r="E48" s="26">
        <v>0</v>
      </c>
      <c r="F48" s="45">
        <v>6534</v>
      </c>
      <c r="G48" s="46">
        <f t="shared" si="5"/>
        <v>0</v>
      </c>
      <c r="H48" s="110"/>
      <c r="I48" s="110"/>
      <c r="J48" s="110"/>
      <c r="K48" s="110"/>
      <c r="L48" s="110"/>
      <c r="M48" s="110">
        <f t="shared" si="4"/>
        <v>0</v>
      </c>
      <c r="P48" s="78"/>
    </row>
    <row r="49" spans="1:16" s="42" customFormat="1" x14ac:dyDescent="0.2">
      <c r="A49" s="43">
        <v>11</v>
      </c>
      <c r="B49" s="159"/>
      <c r="C49" s="159"/>
      <c r="D49" s="44" t="s">
        <v>6</v>
      </c>
      <c r="E49" s="26">
        <v>1.07</v>
      </c>
      <c r="F49" s="45">
        <v>5072.84</v>
      </c>
      <c r="G49" s="46">
        <f t="shared" si="5"/>
        <v>5427.9388000000008</v>
      </c>
      <c r="H49" s="110">
        <v>1.07</v>
      </c>
      <c r="I49" s="110"/>
      <c r="J49" s="110"/>
      <c r="K49" s="110"/>
      <c r="L49" s="110"/>
      <c r="M49" s="110">
        <f t="shared" si="4"/>
        <v>1.07</v>
      </c>
      <c r="P49" s="78"/>
    </row>
    <row r="50" spans="1:16" s="42" customFormat="1" x14ac:dyDescent="0.2">
      <c r="A50" s="43">
        <v>12</v>
      </c>
      <c r="B50" s="159"/>
      <c r="C50" s="159"/>
      <c r="D50" s="44" t="s">
        <v>7</v>
      </c>
      <c r="E50" s="26">
        <v>0</v>
      </c>
      <c r="F50" s="45">
        <v>3695.09</v>
      </c>
      <c r="G50" s="46">
        <f t="shared" si="5"/>
        <v>0</v>
      </c>
      <c r="H50" s="110"/>
      <c r="I50" s="110"/>
      <c r="J50" s="110"/>
      <c r="K50" s="110"/>
      <c r="L50" s="110"/>
      <c r="M50" s="110">
        <f t="shared" si="4"/>
        <v>0</v>
      </c>
      <c r="P50" s="78"/>
    </row>
    <row r="51" spans="1:16" s="42" customFormat="1" x14ac:dyDescent="0.2">
      <c r="A51" s="43">
        <v>13</v>
      </c>
      <c r="B51" s="162" t="s">
        <v>17</v>
      </c>
      <c r="C51" s="153" t="s">
        <v>14</v>
      </c>
      <c r="D51" s="159"/>
      <c r="E51" s="28">
        <v>170.86</v>
      </c>
      <c r="F51" s="45">
        <v>2480</v>
      </c>
      <c r="G51" s="46">
        <f t="shared" si="3"/>
        <v>423732.80000000005</v>
      </c>
      <c r="H51" s="110">
        <v>120.44</v>
      </c>
      <c r="I51" s="110">
        <v>50.42</v>
      </c>
      <c r="J51" s="110"/>
      <c r="K51" s="110"/>
      <c r="L51" s="110"/>
      <c r="M51" s="110">
        <f t="shared" si="4"/>
        <v>170.86</v>
      </c>
      <c r="P51" s="78"/>
    </row>
    <row r="52" spans="1:16" s="42" customFormat="1" x14ac:dyDescent="0.2">
      <c r="A52" s="43">
        <v>14</v>
      </c>
      <c r="B52" s="162"/>
      <c r="C52" s="153" t="s">
        <v>15</v>
      </c>
      <c r="D52" s="159"/>
      <c r="E52" s="28">
        <v>0</v>
      </c>
      <c r="F52" s="45">
        <v>1965.21</v>
      </c>
      <c r="G52" s="46">
        <f t="shared" si="3"/>
        <v>0</v>
      </c>
      <c r="H52" s="110"/>
      <c r="I52" s="110"/>
      <c r="J52" s="110"/>
      <c r="K52" s="110"/>
      <c r="L52" s="110"/>
      <c r="M52" s="110">
        <f t="shared" si="4"/>
        <v>0</v>
      </c>
      <c r="P52" s="78"/>
    </row>
    <row r="53" spans="1:16" s="42" customFormat="1" x14ac:dyDescent="0.2">
      <c r="A53" s="43">
        <v>15</v>
      </c>
      <c r="B53" s="162"/>
      <c r="C53" s="153" t="s">
        <v>16</v>
      </c>
      <c r="D53" s="153"/>
      <c r="E53" s="29">
        <v>0</v>
      </c>
      <c r="F53" s="47">
        <v>1755.58</v>
      </c>
      <c r="G53" s="48">
        <f t="shared" si="3"/>
        <v>0</v>
      </c>
      <c r="H53" s="110"/>
      <c r="I53" s="110"/>
      <c r="J53" s="110"/>
      <c r="K53" s="110"/>
      <c r="L53" s="110"/>
      <c r="M53" s="110">
        <f t="shared" si="4"/>
        <v>0</v>
      </c>
      <c r="P53" s="78"/>
    </row>
    <row r="54" spans="1:16" s="42" customFormat="1" x14ac:dyDescent="0.2">
      <c r="A54" s="43">
        <v>16</v>
      </c>
      <c r="B54" s="162" t="s">
        <v>56</v>
      </c>
      <c r="C54" s="153" t="s">
        <v>14</v>
      </c>
      <c r="D54" s="159"/>
      <c r="E54" s="28">
        <v>32.18</v>
      </c>
      <c r="F54" s="45">
        <v>1570</v>
      </c>
      <c r="G54" s="46">
        <f t="shared" si="3"/>
        <v>50522.6</v>
      </c>
      <c r="H54" s="110">
        <v>28.21</v>
      </c>
      <c r="I54" s="110">
        <v>3.97</v>
      </c>
      <c r="J54" s="110"/>
      <c r="K54" s="110"/>
      <c r="L54" s="110"/>
      <c r="M54" s="110">
        <f>SUM(H54:K54)</f>
        <v>32.18</v>
      </c>
      <c r="P54" s="78"/>
    </row>
    <row r="55" spans="1:16" s="42" customFormat="1" x14ac:dyDescent="0.2">
      <c r="A55" s="43">
        <v>17</v>
      </c>
      <c r="B55" s="162"/>
      <c r="C55" s="153" t="s">
        <v>15</v>
      </c>
      <c r="D55" s="159"/>
      <c r="E55" s="28">
        <v>0</v>
      </c>
      <c r="F55" s="45">
        <v>1177.23</v>
      </c>
      <c r="G55" s="46">
        <f t="shared" si="3"/>
        <v>0</v>
      </c>
      <c r="H55" s="110"/>
      <c r="I55" s="110"/>
      <c r="J55" s="110"/>
      <c r="K55" s="110"/>
      <c r="L55" s="110"/>
      <c r="M55" s="110">
        <f t="shared" si="4"/>
        <v>0</v>
      </c>
      <c r="P55" s="78"/>
    </row>
    <row r="56" spans="1:16" s="42" customFormat="1" x14ac:dyDescent="0.2">
      <c r="A56" s="43">
        <v>18</v>
      </c>
      <c r="B56" s="166"/>
      <c r="C56" s="167" t="s">
        <v>16</v>
      </c>
      <c r="D56" s="167"/>
      <c r="E56" s="30">
        <v>0</v>
      </c>
      <c r="F56" s="49">
        <v>928.16</v>
      </c>
      <c r="G56" s="50">
        <f t="shared" si="3"/>
        <v>0</v>
      </c>
      <c r="H56" s="110"/>
      <c r="I56" s="110"/>
      <c r="J56" s="110"/>
      <c r="K56" s="110"/>
      <c r="L56" s="110"/>
      <c r="M56" s="110">
        <f t="shared" si="4"/>
        <v>0</v>
      </c>
      <c r="P56" s="78"/>
    </row>
    <row r="57" spans="1:16" s="42" customFormat="1" x14ac:dyDescent="0.2">
      <c r="A57" s="145" t="s">
        <v>43</v>
      </c>
      <c r="B57" s="146"/>
      <c r="C57" s="146"/>
      <c r="D57" s="147"/>
      <c r="E57" s="31">
        <f>SUM(E39:E50)</f>
        <v>31.979999999999997</v>
      </c>
      <c r="F57" s="52"/>
      <c r="G57" s="53">
        <f>SUM(G39:G50)</f>
        <v>116059.0438</v>
      </c>
      <c r="H57" s="110">
        <f>SUM(H39:H50)</f>
        <v>22.589999999999996</v>
      </c>
      <c r="I57" s="110">
        <f t="shared" ref="I57" si="6">SUM(I39:I50)</f>
        <v>9.3899999999999988</v>
      </c>
      <c r="J57" s="110"/>
      <c r="K57" s="110"/>
      <c r="L57" s="110"/>
      <c r="M57" s="110">
        <f>SUM(M39:M50)</f>
        <v>31.979999999999997</v>
      </c>
      <c r="O57" s="42">
        <f>+G57*1.2</f>
        <v>139270.85256</v>
      </c>
      <c r="P57" s="78"/>
    </row>
    <row r="58" spans="1:16" s="42" customFormat="1" x14ac:dyDescent="0.2">
      <c r="A58" s="148" t="s">
        <v>44</v>
      </c>
      <c r="B58" s="149"/>
      <c r="C58" s="149"/>
      <c r="D58" s="150"/>
      <c r="E58" s="32">
        <f>SUM(E51:E56)</f>
        <v>203.04000000000002</v>
      </c>
      <c r="F58" s="33"/>
      <c r="G58" s="54">
        <f>SUM(G51:G56)</f>
        <v>474255.4</v>
      </c>
      <c r="H58" s="110">
        <f>SUM(H51:H56)</f>
        <v>148.65</v>
      </c>
      <c r="I58" s="110">
        <f t="shared" ref="I58" si="7">SUM(I51:I56)</f>
        <v>54.39</v>
      </c>
      <c r="J58" s="110"/>
      <c r="K58" s="110"/>
      <c r="L58" s="110"/>
      <c r="M58" s="110">
        <f>SUM(M51:M56)</f>
        <v>203.04000000000002</v>
      </c>
      <c r="O58" s="42">
        <f>+G58*1.1</f>
        <v>521680.94000000006</v>
      </c>
      <c r="P58" s="78"/>
    </row>
    <row r="59" spans="1:16" s="42" customFormat="1" x14ac:dyDescent="0.2">
      <c r="A59" s="151" t="s">
        <v>18</v>
      </c>
      <c r="B59" s="152"/>
      <c r="C59" s="152"/>
      <c r="D59" s="152"/>
      <c r="E59" s="33">
        <f>SUM(E57:E58)</f>
        <v>235.02</v>
      </c>
      <c r="F59" s="33"/>
      <c r="G59" s="55">
        <f>SUM(G57:G58)</f>
        <v>590314.44380000001</v>
      </c>
      <c r="H59" s="110">
        <f>SUM(H57:H58)</f>
        <v>171.24</v>
      </c>
      <c r="I59" s="110">
        <f t="shared" ref="I59" si="8">SUM(I57:I58)</f>
        <v>63.78</v>
      </c>
      <c r="J59" s="110"/>
      <c r="K59" s="110"/>
      <c r="L59" s="110"/>
      <c r="M59" s="110">
        <f>SUM(M57:M58)</f>
        <v>235.02</v>
      </c>
      <c r="O59" s="42">
        <f>+O58+O57</f>
        <v>660951.79256000009</v>
      </c>
      <c r="P59" s="78">
        <f>+O59*0.1</f>
        <v>66095.179256000018</v>
      </c>
    </row>
    <row r="60" spans="1:16" ht="13.5" thickBot="1" x14ac:dyDescent="0.25"/>
    <row r="61" spans="1:16" ht="14.25" thickBot="1" x14ac:dyDescent="0.25">
      <c r="A61" s="154" t="s">
        <v>90</v>
      </c>
      <c r="B61" s="155"/>
      <c r="C61" s="155"/>
      <c r="D61" s="155"/>
      <c r="E61" s="155"/>
      <c r="F61" s="155"/>
      <c r="G61" s="156"/>
      <c r="H61" s="111">
        <v>13</v>
      </c>
      <c r="I61" s="111">
        <v>15</v>
      </c>
      <c r="J61" s="111">
        <v>17</v>
      </c>
      <c r="K61" s="111">
        <v>20</v>
      </c>
      <c r="L61" s="111"/>
      <c r="M61" s="108" t="s">
        <v>78</v>
      </c>
    </row>
    <row r="62" spans="1:16" s="42" customFormat="1" x14ac:dyDescent="0.2">
      <c r="A62" s="63">
        <v>1</v>
      </c>
      <c r="B62" s="160" t="s">
        <v>11</v>
      </c>
      <c r="C62" s="161"/>
      <c r="D62" s="62" t="s">
        <v>10</v>
      </c>
      <c r="E62" s="82">
        <v>0</v>
      </c>
      <c r="F62" s="65">
        <v>16966.59</v>
      </c>
      <c r="G62" s="66">
        <f t="shared" ref="G62:G79" si="9">F62*E62</f>
        <v>0</v>
      </c>
      <c r="H62" s="109"/>
      <c r="I62" s="110"/>
      <c r="J62" s="110"/>
      <c r="K62" s="109"/>
      <c r="L62" s="110"/>
      <c r="M62" s="110">
        <f>SUM(H62:K62)</f>
        <v>0</v>
      </c>
      <c r="P62" s="78"/>
    </row>
    <row r="63" spans="1:16" s="42" customFormat="1" x14ac:dyDescent="0.2">
      <c r="A63" s="43">
        <v>2</v>
      </c>
      <c r="B63" s="159"/>
      <c r="C63" s="159"/>
      <c r="D63" s="44" t="s">
        <v>12</v>
      </c>
      <c r="E63" s="26">
        <v>0</v>
      </c>
      <c r="F63" s="45">
        <v>9550.75</v>
      </c>
      <c r="G63" s="46">
        <f t="shared" si="9"/>
        <v>0</v>
      </c>
      <c r="H63" s="110"/>
      <c r="I63" s="110"/>
      <c r="J63" s="110"/>
      <c r="K63" s="110"/>
      <c r="L63" s="110"/>
      <c r="M63" s="110">
        <f t="shared" ref="M63:M79" si="10">SUM(H63:K63)</f>
        <v>0</v>
      </c>
      <c r="P63" s="78"/>
    </row>
    <row r="64" spans="1:16" s="42" customFormat="1" x14ac:dyDescent="0.2">
      <c r="A64" s="43">
        <v>3</v>
      </c>
      <c r="B64" s="159"/>
      <c r="C64" s="159"/>
      <c r="D64" s="44" t="s">
        <v>5</v>
      </c>
      <c r="E64" s="26">
        <v>4.0699999999999994</v>
      </c>
      <c r="F64" s="45">
        <v>5120.5</v>
      </c>
      <c r="G64" s="46">
        <f t="shared" si="9"/>
        <v>20840.434999999998</v>
      </c>
      <c r="H64" s="110">
        <v>0.9</v>
      </c>
      <c r="I64" s="110"/>
      <c r="J64" s="110">
        <v>2.0299999999999998</v>
      </c>
      <c r="K64" s="110">
        <v>1.1399999999999999</v>
      </c>
      <c r="L64" s="110"/>
      <c r="M64" s="110">
        <f t="shared" si="10"/>
        <v>4.0699999999999994</v>
      </c>
      <c r="P64" s="78"/>
    </row>
    <row r="65" spans="1:16" s="42" customFormat="1" x14ac:dyDescent="0.2">
      <c r="A65" s="43">
        <v>4</v>
      </c>
      <c r="B65" s="159"/>
      <c r="C65" s="159"/>
      <c r="D65" s="44" t="s">
        <v>6</v>
      </c>
      <c r="E65" s="26">
        <v>15.399999999999999</v>
      </c>
      <c r="F65" s="45">
        <v>3850</v>
      </c>
      <c r="G65" s="46">
        <f t="shared" si="9"/>
        <v>59289.999999999993</v>
      </c>
      <c r="H65" s="110">
        <v>2.71</v>
      </c>
      <c r="I65" s="110"/>
      <c r="J65" s="110">
        <v>8.1199999999999992</v>
      </c>
      <c r="K65" s="110">
        <v>4.57</v>
      </c>
      <c r="L65" s="110"/>
      <c r="M65" s="110">
        <f t="shared" si="10"/>
        <v>15.399999999999999</v>
      </c>
      <c r="P65" s="78"/>
    </row>
    <row r="66" spans="1:16" s="42" customFormat="1" x14ac:dyDescent="0.2">
      <c r="A66" s="43">
        <v>5</v>
      </c>
      <c r="B66" s="159"/>
      <c r="C66" s="159"/>
      <c r="D66" s="44" t="s">
        <v>7</v>
      </c>
      <c r="E66" s="26">
        <v>18.57</v>
      </c>
      <c r="F66" s="45">
        <v>3000</v>
      </c>
      <c r="G66" s="46">
        <f t="shared" si="9"/>
        <v>55710</v>
      </c>
      <c r="H66" s="110">
        <v>2.71</v>
      </c>
      <c r="I66" s="110"/>
      <c r="J66" s="110">
        <v>10.15</v>
      </c>
      <c r="K66" s="110">
        <v>5.71</v>
      </c>
      <c r="L66" s="110"/>
      <c r="M66" s="110">
        <f t="shared" si="10"/>
        <v>18.57</v>
      </c>
      <c r="P66" s="78"/>
    </row>
    <row r="67" spans="1:16" s="42" customFormat="1" x14ac:dyDescent="0.2">
      <c r="A67" s="43">
        <v>6</v>
      </c>
      <c r="B67" s="159"/>
      <c r="C67" s="159"/>
      <c r="D67" s="44" t="s">
        <v>13</v>
      </c>
      <c r="E67" s="28">
        <v>0</v>
      </c>
      <c r="F67" s="45">
        <v>2747.25</v>
      </c>
      <c r="G67" s="46">
        <f t="shared" si="9"/>
        <v>0</v>
      </c>
      <c r="H67" s="110"/>
      <c r="I67" s="110"/>
      <c r="J67" s="110"/>
      <c r="K67" s="110"/>
      <c r="L67" s="110"/>
      <c r="M67" s="110">
        <f t="shared" si="10"/>
        <v>0</v>
      </c>
      <c r="P67" s="78"/>
    </row>
    <row r="68" spans="1:16" s="42" customFormat="1" x14ac:dyDescent="0.2">
      <c r="A68" s="43">
        <v>7</v>
      </c>
      <c r="B68" s="159"/>
      <c r="C68" s="159"/>
      <c r="D68" s="44" t="s">
        <v>47</v>
      </c>
      <c r="E68" s="28">
        <v>0</v>
      </c>
      <c r="F68" s="45">
        <v>2600</v>
      </c>
      <c r="G68" s="46">
        <f t="shared" si="9"/>
        <v>0</v>
      </c>
      <c r="H68" s="110"/>
      <c r="I68" s="110"/>
      <c r="J68" s="110"/>
      <c r="K68" s="110"/>
      <c r="L68" s="110"/>
      <c r="M68" s="110">
        <f t="shared" si="10"/>
        <v>0</v>
      </c>
      <c r="P68" s="78"/>
    </row>
    <row r="69" spans="1:16" s="42" customFormat="1" x14ac:dyDescent="0.2">
      <c r="A69" s="43">
        <v>8</v>
      </c>
      <c r="B69" s="153" t="s">
        <v>95</v>
      </c>
      <c r="C69" s="159"/>
      <c r="D69" s="44" t="s">
        <v>10</v>
      </c>
      <c r="E69" s="28">
        <v>0</v>
      </c>
      <c r="F69" s="45">
        <v>12582.16</v>
      </c>
      <c r="G69" s="46">
        <f t="shared" si="9"/>
        <v>0</v>
      </c>
      <c r="H69" s="109"/>
      <c r="I69" s="110"/>
      <c r="J69" s="110"/>
      <c r="K69" s="110"/>
      <c r="L69" s="110"/>
      <c r="M69" s="110">
        <f t="shared" si="10"/>
        <v>0</v>
      </c>
      <c r="P69" s="78"/>
    </row>
    <row r="70" spans="1:16" s="42" customFormat="1" x14ac:dyDescent="0.2">
      <c r="A70" s="43">
        <v>9</v>
      </c>
      <c r="B70" s="159"/>
      <c r="C70" s="159"/>
      <c r="D70" s="44" t="s">
        <v>12</v>
      </c>
      <c r="E70" s="26">
        <v>0</v>
      </c>
      <c r="F70" s="45">
        <v>9464.59</v>
      </c>
      <c r="G70" s="46">
        <f t="shared" si="9"/>
        <v>0</v>
      </c>
      <c r="H70" s="110"/>
      <c r="I70" s="110"/>
      <c r="J70" s="110"/>
      <c r="K70" s="110"/>
      <c r="L70" s="110"/>
      <c r="M70" s="110">
        <f t="shared" si="10"/>
        <v>0</v>
      </c>
      <c r="P70" s="78"/>
    </row>
    <row r="71" spans="1:16" s="42" customFormat="1" x14ac:dyDescent="0.2">
      <c r="A71" s="43">
        <v>10</v>
      </c>
      <c r="B71" s="159"/>
      <c r="C71" s="159"/>
      <c r="D71" s="44" t="s">
        <v>5</v>
      </c>
      <c r="E71" s="26">
        <v>0</v>
      </c>
      <c r="F71" s="45">
        <v>6534</v>
      </c>
      <c r="G71" s="46">
        <f t="shared" si="9"/>
        <v>0</v>
      </c>
      <c r="H71" s="110"/>
      <c r="I71" s="110"/>
      <c r="J71" s="110"/>
      <c r="K71" s="110"/>
      <c r="L71" s="110"/>
      <c r="M71" s="110">
        <f t="shared" si="10"/>
        <v>0</v>
      </c>
      <c r="P71" s="78"/>
    </row>
    <row r="72" spans="1:16" s="42" customFormat="1" x14ac:dyDescent="0.2">
      <c r="A72" s="43">
        <v>11</v>
      </c>
      <c r="B72" s="159"/>
      <c r="C72" s="159"/>
      <c r="D72" s="44" t="s">
        <v>6</v>
      </c>
      <c r="E72" s="26">
        <v>1.02</v>
      </c>
      <c r="F72" s="45">
        <v>5072.84</v>
      </c>
      <c r="G72" s="46">
        <f t="shared" si="9"/>
        <v>5174.2968000000001</v>
      </c>
      <c r="H72" s="110"/>
      <c r="I72" s="110"/>
      <c r="J72" s="110"/>
      <c r="K72" s="110">
        <v>1.02</v>
      </c>
      <c r="L72" s="110"/>
      <c r="M72" s="110">
        <f t="shared" si="10"/>
        <v>1.02</v>
      </c>
      <c r="P72" s="78"/>
    </row>
    <row r="73" spans="1:16" s="42" customFormat="1" x14ac:dyDescent="0.2">
      <c r="A73" s="43">
        <v>12</v>
      </c>
      <c r="B73" s="159"/>
      <c r="C73" s="159"/>
      <c r="D73" s="44" t="s">
        <v>7</v>
      </c>
      <c r="E73" s="26">
        <v>1.02</v>
      </c>
      <c r="F73" s="45">
        <v>3695.09</v>
      </c>
      <c r="G73" s="46">
        <f t="shared" si="9"/>
        <v>3768.9918000000002</v>
      </c>
      <c r="H73" s="110"/>
      <c r="I73" s="110"/>
      <c r="J73" s="110"/>
      <c r="K73" s="110">
        <v>1.02</v>
      </c>
      <c r="L73" s="110"/>
      <c r="M73" s="110">
        <f t="shared" si="10"/>
        <v>1.02</v>
      </c>
      <c r="P73" s="78"/>
    </row>
    <row r="74" spans="1:16" s="42" customFormat="1" x14ac:dyDescent="0.2">
      <c r="A74" s="43">
        <v>13</v>
      </c>
      <c r="B74" s="162" t="s">
        <v>17</v>
      </c>
      <c r="C74" s="153" t="s">
        <v>14</v>
      </c>
      <c r="D74" s="159"/>
      <c r="E74" s="28">
        <v>293.77999999999997</v>
      </c>
      <c r="F74" s="45">
        <v>2480</v>
      </c>
      <c r="G74" s="46">
        <f t="shared" si="9"/>
        <v>728574.39999999991</v>
      </c>
      <c r="H74" s="110">
        <v>61.62</v>
      </c>
      <c r="I74" s="110">
        <v>20.13</v>
      </c>
      <c r="J74" s="110">
        <v>132.15</v>
      </c>
      <c r="K74" s="110">
        <v>79.88</v>
      </c>
      <c r="L74" s="110"/>
      <c r="M74" s="110">
        <f t="shared" si="10"/>
        <v>293.77999999999997</v>
      </c>
      <c r="P74" s="78"/>
    </row>
    <row r="75" spans="1:16" s="42" customFormat="1" x14ac:dyDescent="0.2">
      <c r="A75" s="43">
        <v>14</v>
      </c>
      <c r="B75" s="162"/>
      <c r="C75" s="153" t="s">
        <v>15</v>
      </c>
      <c r="D75" s="159"/>
      <c r="E75" s="28">
        <v>0</v>
      </c>
      <c r="F75" s="45">
        <v>1965.21</v>
      </c>
      <c r="G75" s="46">
        <f t="shared" si="9"/>
        <v>0</v>
      </c>
      <c r="H75" s="110"/>
      <c r="I75" s="110"/>
      <c r="J75" s="110"/>
      <c r="K75" s="110"/>
      <c r="L75" s="110"/>
      <c r="M75" s="110">
        <f t="shared" si="10"/>
        <v>0</v>
      </c>
      <c r="P75" s="78"/>
    </row>
    <row r="76" spans="1:16" s="42" customFormat="1" x14ac:dyDescent="0.2">
      <c r="A76" s="43">
        <v>15</v>
      </c>
      <c r="B76" s="162"/>
      <c r="C76" s="153" t="s">
        <v>16</v>
      </c>
      <c r="D76" s="153"/>
      <c r="E76" s="29">
        <v>0</v>
      </c>
      <c r="F76" s="47">
        <v>1755.58</v>
      </c>
      <c r="G76" s="48">
        <f t="shared" si="9"/>
        <v>0</v>
      </c>
      <c r="H76" s="110"/>
      <c r="I76" s="110"/>
      <c r="J76" s="110"/>
      <c r="K76" s="110"/>
      <c r="L76" s="110"/>
      <c r="M76" s="110">
        <f t="shared" si="10"/>
        <v>0</v>
      </c>
      <c r="P76" s="78"/>
    </row>
    <row r="77" spans="1:16" s="42" customFormat="1" x14ac:dyDescent="0.2">
      <c r="A77" s="43">
        <v>16</v>
      </c>
      <c r="B77" s="162" t="s">
        <v>56</v>
      </c>
      <c r="C77" s="153" t="s">
        <v>14</v>
      </c>
      <c r="D77" s="159"/>
      <c r="E77" s="28">
        <v>22.43</v>
      </c>
      <c r="F77" s="45">
        <v>1570</v>
      </c>
      <c r="G77" s="46">
        <f t="shared" si="9"/>
        <v>35215.1</v>
      </c>
      <c r="H77" s="110"/>
      <c r="I77" s="110"/>
      <c r="J77" s="110">
        <v>0.5</v>
      </c>
      <c r="K77" s="110">
        <v>21.93</v>
      </c>
      <c r="L77" s="110"/>
      <c r="M77" s="110">
        <f t="shared" si="10"/>
        <v>22.43</v>
      </c>
      <c r="P77" s="78"/>
    </row>
    <row r="78" spans="1:16" s="42" customFormat="1" x14ac:dyDescent="0.2">
      <c r="A78" s="43">
        <v>17</v>
      </c>
      <c r="B78" s="162"/>
      <c r="C78" s="153" t="s">
        <v>15</v>
      </c>
      <c r="D78" s="159"/>
      <c r="E78" s="28">
        <v>0</v>
      </c>
      <c r="F78" s="45">
        <v>1177.23</v>
      </c>
      <c r="G78" s="46">
        <f t="shared" si="9"/>
        <v>0</v>
      </c>
      <c r="H78" s="110"/>
      <c r="I78" s="110"/>
      <c r="J78" s="110"/>
      <c r="K78" s="110"/>
      <c r="L78" s="110"/>
      <c r="M78" s="110">
        <f t="shared" si="10"/>
        <v>0</v>
      </c>
      <c r="P78" s="78"/>
    </row>
    <row r="79" spans="1:16" s="42" customFormat="1" x14ac:dyDescent="0.2">
      <c r="A79" s="43">
        <v>18</v>
      </c>
      <c r="B79" s="166"/>
      <c r="C79" s="167" t="s">
        <v>16</v>
      </c>
      <c r="D79" s="167"/>
      <c r="E79" s="30">
        <v>0</v>
      </c>
      <c r="F79" s="49">
        <v>928.16</v>
      </c>
      <c r="G79" s="50">
        <f t="shared" si="9"/>
        <v>0</v>
      </c>
      <c r="H79" s="110"/>
      <c r="I79" s="110"/>
      <c r="J79" s="110"/>
      <c r="K79" s="110"/>
      <c r="L79" s="110"/>
      <c r="M79" s="110">
        <f t="shared" si="10"/>
        <v>0</v>
      </c>
      <c r="P79" s="78"/>
    </row>
    <row r="80" spans="1:16" s="42" customFormat="1" x14ac:dyDescent="0.2">
      <c r="A80" s="145" t="s">
        <v>43</v>
      </c>
      <c r="B80" s="146"/>
      <c r="C80" s="146"/>
      <c r="D80" s="147"/>
      <c r="E80" s="31">
        <f>SUM(E62:E73)</f>
        <v>40.080000000000005</v>
      </c>
      <c r="F80" s="52"/>
      <c r="G80" s="53">
        <f>SUM(G62:G73)</f>
        <v>144783.7236</v>
      </c>
      <c r="H80" s="110">
        <f>SUM(H62:H73)</f>
        <v>6.32</v>
      </c>
      <c r="I80" s="110">
        <f t="shared" ref="I80:J80" si="11">SUM(I62:I73)</f>
        <v>0</v>
      </c>
      <c r="J80" s="110">
        <f t="shared" si="11"/>
        <v>20.299999999999997</v>
      </c>
      <c r="K80" s="110">
        <f>SUM(K62:K73)</f>
        <v>13.459999999999999</v>
      </c>
      <c r="L80" s="110"/>
      <c r="M80" s="110">
        <f t="shared" ref="M80" si="12">SUM(M62:M73)</f>
        <v>40.080000000000005</v>
      </c>
      <c r="O80" s="42">
        <f>+G80*1.2</f>
        <v>173740.46831999999</v>
      </c>
      <c r="P80" s="78"/>
    </row>
    <row r="81" spans="1:16" s="42" customFormat="1" x14ac:dyDescent="0.2">
      <c r="A81" s="148" t="s">
        <v>44</v>
      </c>
      <c r="B81" s="149"/>
      <c r="C81" s="149"/>
      <c r="D81" s="150"/>
      <c r="E81" s="32">
        <f>SUM(E74:E79)</f>
        <v>316.20999999999998</v>
      </c>
      <c r="F81" s="33"/>
      <c r="G81" s="54">
        <f>SUM(G74:G79)</f>
        <v>763789.49999999988</v>
      </c>
      <c r="H81" s="110">
        <f>SUM(H74:H79)</f>
        <v>61.62</v>
      </c>
      <c r="I81" s="110">
        <f t="shared" ref="I81:J81" si="13">SUM(I74:I79)</f>
        <v>20.13</v>
      </c>
      <c r="J81" s="110">
        <f t="shared" si="13"/>
        <v>132.65</v>
      </c>
      <c r="K81" s="110">
        <f>SUM(K74:K79)</f>
        <v>101.81</v>
      </c>
      <c r="L81" s="110"/>
      <c r="M81" s="110">
        <f>SUM(M74:M79)</f>
        <v>316.20999999999998</v>
      </c>
      <c r="O81" s="42">
        <f>+G81*1.1</f>
        <v>840168.45</v>
      </c>
      <c r="P81" s="78"/>
    </row>
    <row r="82" spans="1:16" s="42" customFormat="1" x14ac:dyDescent="0.2">
      <c r="A82" s="151" t="s">
        <v>18</v>
      </c>
      <c r="B82" s="152"/>
      <c r="C82" s="152"/>
      <c r="D82" s="152"/>
      <c r="E82" s="33">
        <f>SUM(E80:E81)</f>
        <v>356.28999999999996</v>
      </c>
      <c r="F82" s="33"/>
      <c r="G82" s="55">
        <f>SUM(G80:G81)</f>
        <v>908573.22359999991</v>
      </c>
      <c r="H82" s="110">
        <f>SUM(H80:H81)</f>
        <v>67.94</v>
      </c>
      <c r="I82" s="110">
        <f t="shared" ref="I82" si="14">SUM(I80:I81)</f>
        <v>20.13</v>
      </c>
      <c r="J82" s="110">
        <f t="shared" ref="J82" si="15">SUM(J80:J81)</f>
        <v>152.94999999999999</v>
      </c>
      <c r="K82" s="110">
        <f>SUM(K80:K81)</f>
        <v>115.27</v>
      </c>
      <c r="L82" s="110"/>
      <c r="M82" s="110">
        <f t="shared" ref="M82" si="16">SUM(M80:M81)</f>
        <v>356.28999999999996</v>
      </c>
      <c r="O82" s="42">
        <f>+O81+O80</f>
        <v>1013908.9183199999</v>
      </c>
      <c r="P82" s="78">
        <f>+O82*0.1</f>
        <v>101390.89183199999</v>
      </c>
    </row>
    <row r="84" spans="1:16" ht="13.5" x14ac:dyDescent="0.2">
      <c r="A84" s="154" t="s">
        <v>91</v>
      </c>
      <c r="B84" s="155"/>
      <c r="C84" s="155"/>
      <c r="D84" s="155"/>
      <c r="E84" s="155"/>
      <c r="F84" s="155"/>
      <c r="G84" s="156"/>
      <c r="H84" s="111"/>
      <c r="I84" s="111">
        <v>21</v>
      </c>
      <c r="J84" s="111"/>
      <c r="K84" s="111"/>
      <c r="L84" s="111"/>
      <c r="M84" s="111" t="s">
        <v>78</v>
      </c>
    </row>
    <row r="85" spans="1:16" s="42" customFormat="1" x14ac:dyDescent="0.2">
      <c r="A85" s="63">
        <v>1</v>
      </c>
      <c r="B85" s="160" t="s">
        <v>11</v>
      </c>
      <c r="C85" s="161"/>
      <c r="D85" s="62" t="s">
        <v>10</v>
      </c>
      <c r="E85" s="82">
        <v>0</v>
      </c>
      <c r="F85" s="65">
        <v>16966.59</v>
      </c>
      <c r="G85" s="66">
        <f t="shared" ref="G85:G102" si="17">F85*E85</f>
        <v>0</v>
      </c>
      <c r="H85" s="109"/>
      <c r="I85" s="110"/>
      <c r="J85" s="110"/>
      <c r="K85" s="110"/>
      <c r="L85" s="110"/>
      <c r="M85" s="110">
        <f>SUM(H85:L85)</f>
        <v>0</v>
      </c>
      <c r="P85" s="78"/>
    </row>
    <row r="86" spans="1:16" s="42" customFormat="1" x14ac:dyDescent="0.2">
      <c r="A86" s="43">
        <v>2</v>
      </c>
      <c r="B86" s="159"/>
      <c r="C86" s="159"/>
      <c r="D86" s="44" t="s">
        <v>12</v>
      </c>
      <c r="E86" s="26">
        <v>0</v>
      </c>
      <c r="F86" s="45">
        <v>9550.75</v>
      </c>
      <c r="G86" s="46">
        <f t="shared" si="17"/>
        <v>0</v>
      </c>
      <c r="H86" s="110"/>
      <c r="I86" s="110"/>
      <c r="J86" s="110"/>
      <c r="K86" s="110"/>
      <c r="L86" s="110"/>
      <c r="M86" s="110">
        <f t="shared" ref="M86:M102" si="18">SUM(H86:L86)</f>
        <v>0</v>
      </c>
      <c r="P86" s="78"/>
    </row>
    <row r="87" spans="1:16" s="42" customFormat="1" x14ac:dyDescent="0.2">
      <c r="A87" s="43">
        <v>3</v>
      </c>
      <c r="B87" s="159"/>
      <c r="C87" s="159"/>
      <c r="D87" s="44" t="s">
        <v>5</v>
      </c>
      <c r="E87" s="26">
        <v>5.87</v>
      </c>
      <c r="F87" s="45">
        <v>5120.5</v>
      </c>
      <c r="G87" s="46">
        <f t="shared" si="17"/>
        <v>30057.334999999999</v>
      </c>
      <c r="H87" s="110"/>
      <c r="I87" s="110">
        <v>5.87</v>
      </c>
      <c r="J87" s="110"/>
      <c r="K87" s="110"/>
      <c r="L87" s="110"/>
      <c r="M87" s="110">
        <f t="shared" si="18"/>
        <v>5.87</v>
      </c>
      <c r="P87" s="78"/>
    </row>
    <row r="88" spans="1:16" s="42" customFormat="1" x14ac:dyDescent="0.2">
      <c r="A88" s="43">
        <v>4</v>
      </c>
      <c r="B88" s="159"/>
      <c r="C88" s="159"/>
      <c r="D88" s="44" t="s">
        <v>6</v>
      </c>
      <c r="E88" s="26">
        <v>23.49</v>
      </c>
      <c r="F88" s="45">
        <v>3850</v>
      </c>
      <c r="G88" s="46">
        <f t="shared" si="17"/>
        <v>90436.5</v>
      </c>
      <c r="H88" s="110"/>
      <c r="I88" s="110">
        <v>23.49</v>
      </c>
      <c r="J88" s="110"/>
      <c r="K88" s="110"/>
      <c r="L88" s="110"/>
      <c r="M88" s="110">
        <f t="shared" si="18"/>
        <v>23.49</v>
      </c>
      <c r="P88" s="78"/>
    </row>
    <row r="89" spans="1:16" s="42" customFormat="1" x14ac:dyDescent="0.2">
      <c r="A89" s="43">
        <v>5</v>
      </c>
      <c r="B89" s="159"/>
      <c r="C89" s="159"/>
      <c r="D89" s="44" t="s">
        <v>7</v>
      </c>
      <c r="E89" s="26">
        <v>29.36</v>
      </c>
      <c r="F89" s="45">
        <v>3000</v>
      </c>
      <c r="G89" s="46">
        <f t="shared" si="17"/>
        <v>88080</v>
      </c>
      <c r="H89" s="110"/>
      <c r="I89" s="110">
        <v>29.36</v>
      </c>
      <c r="J89" s="110"/>
      <c r="K89" s="110"/>
      <c r="L89" s="110"/>
      <c r="M89" s="110">
        <f t="shared" si="18"/>
        <v>29.36</v>
      </c>
      <c r="P89" s="78"/>
    </row>
    <row r="90" spans="1:16" s="42" customFormat="1" x14ac:dyDescent="0.2">
      <c r="A90" s="43">
        <v>6</v>
      </c>
      <c r="B90" s="159"/>
      <c r="C90" s="159"/>
      <c r="D90" s="44" t="s">
        <v>13</v>
      </c>
      <c r="E90" s="28">
        <v>0</v>
      </c>
      <c r="F90" s="45">
        <v>2747.25</v>
      </c>
      <c r="G90" s="46">
        <f t="shared" si="17"/>
        <v>0</v>
      </c>
      <c r="H90" s="110"/>
      <c r="I90" s="110"/>
      <c r="J90" s="110"/>
      <c r="K90" s="110"/>
      <c r="L90" s="110"/>
      <c r="M90" s="110">
        <f t="shared" si="18"/>
        <v>0</v>
      </c>
      <c r="P90" s="78"/>
    </row>
    <row r="91" spans="1:16" s="42" customFormat="1" x14ac:dyDescent="0.2">
      <c r="A91" s="43">
        <v>7</v>
      </c>
      <c r="B91" s="159"/>
      <c r="C91" s="159"/>
      <c r="D91" s="44" t="s">
        <v>47</v>
      </c>
      <c r="E91" s="28">
        <v>0</v>
      </c>
      <c r="F91" s="45">
        <v>2600</v>
      </c>
      <c r="G91" s="46">
        <f t="shared" si="17"/>
        <v>0</v>
      </c>
      <c r="H91" s="110"/>
      <c r="I91" s="110"/>
      <c r="J91" s="110"/>
      <c r="K91" s="110"/>
      <c r="L91" s="110"/>
      <c r="M91" s="110">
        <f t="shared" si="18"/>
        <v>0</v>
      </c>
      <c r="P91" s="78"/>
    </row>
    <row r="92" spans="1:16" s="42" customFormat="1" x14ac:dyDescent="0.2">
      <c r="A92" s="43">
        <v>8</v>
      </c>
      <c r="B92" s="153" t="s">
        <v>94</v>
      </c>
      <c r="C92" s="159"/>
      <c r="D92" s="44" t="s">
        <v>10</v>
      </c>
      <c r="E92" s="28">
        <v>0</v>
      </c>
      <c r="F92" s="45">
        <v>12582.16</v>
      </c>
      <c r="G92" s="46">
        <f t="shared" si="17"/>
        <v>0</v>
      </c>
      <c r="H92" s="109"/>
      <c r="I92" s="110"/>
      <c r="J92" s="110"/>
      <c r="K92" s="110"/>
      <c r="L92" s="110"/>
      <c r="M92" s="110">
        <f t="shared" si="18"/>
        <v>0</v>
      </c>
      <c r="P92" s="78"/>
    </row>
    <row r="93" spans="1:16" s="42" customFormat="1" x14ac:dyDescent="0.2">
      <c r="A93" s="43">
        <v>9</v>
      </c>
      <c r="B93" s="159"/>
      <c r="C93" s="159"/>
      <c r="D93" s="44" t="s">
        <v>12</v>
      </c>
      <c r="E93" s="26">
        <v>0</v>
      </c>
      <c r="F93" s="45">
        <v>9464.59</v>
      </c>
      <c r="G93" s="46">
        <f t="shared" si="17"/>
        <v>0</v>
      </c>
      <c r="H93" s="110"/>
      <c r="I93" s="110"/>
      <c r="J93" s="110"/>
      <c r="K93" s="110"/>
      <c r="L93" s="110"/>
      <c r="M93" s="110">
        <f t="shared" si="18"/>
        <v>0</v>
      </c>
      <c r="P93" s="78"/>
    </row>
    <row r="94" spans="1:16" s="42" customFormat="1" x14ac:dyDescent="0.2">
      <c r="A94" s="43">
        <v>10</v>
      </c>
      <c r="B94" s="159"/>
      <c r="C94" s="159"/>
      <c r="D94" s="44" t="s">
        <v>5</v>
      </c>
      <c r="E94" s="26">
        <v>4.17</v>
      </c>
      <c r="F94" s="45">
        <v>6534</v>
      </c>
      <c r="G94" s="46">
        <f t="shared" si="17"/>
        <v>27246.78</v>
      </c>
      <c r="H94" s="110"/>
      <c r="I94" s="110">
        <v>4.17</v>
      </c>
      <c r="J94" s="110"/>
      <c r="K94" s="110"/>
      <c r="L94" s="110"/>
      <c r="M94" s="110">
        <f t="shared" si="18"/>
        <v>4.17</v>
      </c>
      <c r="P94" s="78"/>
    </row>
    <row r="95" spans="1:16" s="42" customFormat="1" x14ac:dyDescent="0.2">
      <c r="A95" s="43">
        <v>11</v>
      </c>
      <c r="B95" s="159"/>
      <c r="C95" s="159"/>
      <c r="D95" s="44" t="s">
        <v>6</v>
      </c>
      <c r="E95" s="26">
        <v>4.17</v>
      </c>
      <c r="F95" s="45">
        <v>5072.84</v>
      </c>
      <c r="G95" s="46">
        <f t="shared" si="17"/>
        <v>21153.7428</v>
      </c>
      <c r="H95" s="110"/>
      <c r="I95" s="110">
        <v>4.17</v>
      </c>
      <c r="J95" s="110"/>
      <c r="K95" s="110"/>
      <c r="L95" s="110"/>
      <c r="M95" s="110">
        <f t="shared" si="18"/>
        <v>4.17</v>
      </c>
      <c r="P95" s="78"/>
    </row>
    <row r="96" spans="1:16" s="42" customFormat="1" x14ac:dyDescent="0.2">
      <c r="A96" s="43">
        <v>12</v>
      </c>
      <c r="B96" s="159"/>
      <c r="C96" s="159"/>
      <c r="D96" s="44" t="s">
        <v>7</v>
      </c>
      <c r="E96" s="26">
        <v>0</v>
      </c>
      <c r="F96" s="45">
        <v>3695.09</v>
      </c>
      <c r="G96" s="46">
        <f t="shared" si="17"/>
        <v>0</v>
      </c>
      <c r="H96" s="110"/>
      <c r="I96" s="110"/>
      <c r="J96" s="110"/>
      <c r="K96" s="110"/>
      <c r="L96" s="110"/>
      <c r="M96" s="110">
        <f t="shared" si="18"/>
        <v>0</v>
      </c>
      <c r="P96" s="78"/>
    </row>
    <row r="97" spans="1:18" s="42" customFormat="1" x14ac:dyDescent="0.2">
      <c r="A97" s="43">
        <v>13</v>
      </c>
      <c r="B97" s="162" t="s">
        <v>17</v>
      </c>
      <c r="C97" s="153" t="s">
        <v>14</v>
      </c>
      <c r="D97" s="159"/>
      <c r="E97" s="28">
        <v>422.88</v>
      </c>
      <c r="F97" s="45">
        <v>2480</v>
      </c>
      <c r="G97" s="46">
        <f t="shared" si="17"/>
        <v>1048742.3999999999</v>
      </c>
      <c r="H97" s="110"/>
      <c r="I97" s="110">
        <v>422.88</v>
      </c>
      <c r="J97" s="110"/>
      <c r="K97" s="110"/>
      <c r="L97" s="110"/>
      <c r="M97" s="110">
        <f t="shared" si="18"/>
        <v>422.88</v>
      </c>
      <c r="P97" s="78"/>
    </row>
    <row r="98" spans="1:18" s="42" customFormat="1" x14ac:dyDescent="0.2">
      <c r="A98" s="43">
        <v>14</v>
      </c>
      <c r="B98" s="162"/>
      <c r="C98" s="153" t="s">
        <v>15</v>
      </c>
      <c r="D98" s="159"/>
      <c r="E98" s="28">
        <v>0</v>
      </c>
      <c r="F98" s="45">
        <v>1965.21</v>
      </c>
      <c r="G98" s="46">
        <f t="shared" si="17"/>
        <v>0</v>
      </c>
      <c r="H98" s="110"/>
      <c r="I98" s="110"/>
      <c r="J98" s="110"/>
      <c r="K98" s="110"/>
      <c r="L98" s="110"/>
      <c r="M98" s="110">
        <f t="shared" si="18"/>
        <v>0</v>
      </c>
      <c r="P98" s="78"/>
    </row>
    <row r="99" spans="1:18" s="42" customFormat="1" x14ac:dyDescent="0.2">
      <c r="A99" s="43">
        <v>15</v>
      </c>
      <c r="B99" s="162"/>
      <c r="C99" s="153" t="s">
        <v>16</v>
      </c>
      <c r="D99" s="153"/>
      <c r="E99" s="29">
        <v>0</v>
      </c>
      <c r="F99" s="47">
        <v>1755.58</v>
      </c>
      <c r="G99" s="48">
        <f t="shared" si="17"/>
        <v>0</v>
      </c>
      <c r="H99" s="110"/>
      <c r="I99" s="110"/>
      <c r="J99" s="110"/>
      <c r="K99" s="110"/>
      <c r="L99" s="110"/>
      <c r="M99" s="110">
        <f t="shared" si="18"/>
        <v>0</v>
      </c>
      <c r="P99" s="78"/>
    </row>
    <row r="100" spans="1:18" s="42" customFormat="1" x14ac:dyDescent="0.2">
      <c r="A100" s="43">
        <v>16</v>
      </c>
      <c r="B100" s="162" t="s">
        <v>56</v>
      </c>
      <c r="C100" s="153" t="s">
        <v>14</v>
      </c>
      <c r="D100" s="159"/>
      <c r="E100" s="28">
        <v>53.3</v>
      </c>
      <c r="F100" s="45">
        <v>1570</v>
      </c>
      <c r="G100" s="46">
        <f t="shared" si="17"/>
        <v>83681</v>
      </c>
      <c r="H100" s="110"/>
      <c r="I100" s="110">
        <v>53.3</v>
      </c>
      <c r="J100" s="110"/>
      <c r="K100" s="110"/>
      <c r="L100" s="110"/>
      <c r="M100" s="110">
        <f t="shared" si="18"/>
        <v>53.3</v>
      </c>
      <c r="P100" s="78"/>
    </row>
    <row r="101" spans="1:18" s="42" customFormat="1" x14ac:dyDescent="0.2">
      <c r="A101" s="43">
        <v>17</v>
      </c>
      <c r="B101" s="162"/>
      <c r="C101" s="153" t="s">
        <v>15</v>
      </c>
      <c r="D101" s="159"/>
      <c r="E101" s="28">
        <v>0</v>
      </c>
      <c r="F101" s="45">
        <v>1177.23</v>
      </c>
      <c r="G101" s="46">
        <f t="shared" si="17"/>
        <v>0</v>
      </c>
      <c r="H101" s="110"/>
      <c r="I101" s="110"/>
      <c r="J101" s="110"/>
      <c r="K101" s="110"/>
      <c r="L101" s="110"/>
      <c r="M101" s="110">
        <f t="shared" si="18"/>
        <v>0</v>
      </c>
      <c r="P101" s="78"/>
    </row>
    <row r="102" spans="1:18" s="42" customFormat="1" x14ac:dyDescent="0.2">
      <c r="A102" s="43">
        <v>18</v>
      </c>
      <c r="B102" s="166"/>
      <c r="C102" s="167" t="s">
        <v>16</v>
      </c>
      <c r="D102" s="167"/>
      <c r="E102" s="30">
        <v>0</v>
      </c>
      <c r="F102" s="49">
        <v>928.16</v>
      </c>
      <c r="G102" s="50">
        <f t="shared" si="17"/>
        <v>0</v>
      </c>
      <c r="H102" s="110"/>
      <c r="I102" s="110"/>
      <c r="J102" s="110"/>
      <c r="K102" s="110"/>
      <c r="L102" s="110"/>
      <c r="M102" s="110">
        <f t="shared" si="18"/>
        <v>0</v>
      </c>
      <c r="P102" s="78"/>
    </row>
    <row r="103" spans="1:18" s="42" customFormat="1" x14ac:dyDescent="0.2">
      <c r="A103" s="145" t="s">
        <v>43</v>
      </c>
      <c r="B103" s="146"/>
      <c r="C103" s="146"/>
      <c r="D103" s="147"/>
      <c r="E103" s="31">
        <f>SUM(E85:E96)</f>
        <v>67.06</v>
      </c>
      <c r="F103" s="52"/>
      <c r="G103" s="53">
        <f>SUM(G85:G96)</f>
        <v>256974.3578</v>
      </c>
      <c r="H103" s="110"/>
      <c r="I103" s="110">
        <f t="shared" ref="I103" si="19">SUM(I85:I96)</f>
        <v>67.06</v>
      </c>
      <c r="J103" s="110"/>
      <c r="K103" s="110"/>
      <c r="L103" s="110"/>
      <c r="M103" s="110">
        <f t="shared" ref="M103" si="20">SUM(M85:M96)</f>
        <v>67.06</v>
      </c>
      <c r="O103" s="42">
        <f>+G103*1.2</f>
        <v>308369.22936</v>
      </c>
      <c r="P103" s="78"/>
    </row>
    <row r="104" spans="1:18" s="42" customFormat="1" x14ac:dyDescent="0.2">
      <c r="A104" s="148" t="s">
        <v>44</v>
      </c>
      <c r="B104" s="149"/>
      <c r="C104" s="149"/>
      <c r="D104" s="150"/>
      <c r="E104" s="32">
        <f>SUM(E97:E102)</f>
        <v>476.18</v>
      </c>
      <c r="F104" s="33"/>
      <c r="G104" s="54">
        <f>SUM(G97:G102)</f>
        <v>1132423.3999999999</v>
      </c>
      <c r="H104" s="110"/>
      <c r="I104" s="110">
        <f t="shared" ref="I104" si="21">SUM(I97:I102)</f>
        <v>476.18</v>
      </c>
      <c r="J104" s="110"/>
      <c r="K104" s="110"/>
      <c r="L104" s="110"/>
      <c r="M104" s="110">
        <f>SUM(M97:M102)</f>
        <v>476.18</v>
      </c>
      <c r="O104" s="42">
        <f>+G104*1.1</f>
        <v>1245665.74</v>
      </c>
      <c r="P104" s="78"/>
    </row>
    <row r="105" spans="1:18" s="42" customFormat="1" x14ac:dyDescent="0.2">
      <c r="A105" s="151" t="s">
        <v>18</v>
      </c>
      <c r="B105" s="152"/>
      <c r="C105" s="152"/>
      <c r="D105" s="152"/>
      <c r="E105" s="33">
        <f>SUM(E103:E104)</f>
        <v>543.24</v>
      </c>
      <c r="F105" s="33"/>
      <c r="G105" s="55">
        <f>SUM(G103:G104)</f>
        <v>1389397.7577999998</v>
      </c>
      <c r="H105" s="110"/>
      <c r="I105" s="110">
        <f t="shared" ref="I105" si="22">SUM(I103:I104)</f>
        <v>543.24</v>
      </c>
      <c r="J105" s="110"/>
      <c r="K105" s="110"/>
      <c r="L105" s="110"/>
      <c r="M105" s="110">
        <f t="shared" ref="M105" si="23">SUM(M103:M104)</f>
        <v>543.24</v>
      </c>
      <c r="O105" s="42">
        <f>+O104+O103</f>
        <v>1554034.96936</v>
      </c>
      <c r="P105" s="78">
        <f>+O105*0.1</f>
        <v>155403.49693600001</v>
      </c>
    </row>
    <row r="106" spans="1:18" ht="13.5" thickBot="1" x14ac:dyDescent="0.25">
      <c r="R106" s="37" t="s">
        <v>105</v>
      </c>
    </row>
    <row r="107" spans="1:18" ht="14.25" thickBot="1" x14ac:dyDescent="0.25">
      <c r="A107" s="163" t="s">
        <v>102</v>
      </c>
      <c r="B107" s="164"/>
      <c r="C107" s="164"/>
      <c r="D107" s="164"/>
      <c r="E107" s="164"/>
      <c r="F107" s="164"/>
      <c r="G107" s="165"/>
      <c r="H107" s="111">
        <v>55</v>
      </c>
      <c r="I107" s="111">
        <v>61</v>
      </c>
      <c r="J107" s="111">
        <v>62</v>
      </c>
      <c r="K107" s="111"/>
      <c r="L107" s="111"/>
      <c r="M107" s="111" t="s">
        <v>80</v>
      </c>
      <c r="R107" s="37">
        <v>63</v>
      </c>
    </row>
    <row r="108" spans="1:18" s="42" customFormat="1" x14ac:dyDescent="0.2">
      <c r="A108" s="63">
        <v>1</v>
      </c>
      <c r="B108" s="160" t="s">
        <v>11</v>
      </c>
      <c r="C108" s="161"/>
      <c r="D108" s="62" t="s">
        <v>10</v>
      </c>
      <c r="E108" s="82">
        <v>0</v>
      </c>
      <c r="F108" s="65">
        <v>16966.59</v>
      </c>
      <c r="G108" s="66">
        <f t="shared" ref="G108:G120" si="24">F108*E108</f>
        <v>0</v>
      </c>
      <c r="H108" s="109"/>
      <c r="I108" s="110"/>
      <c r="J108" s="110"/>
      <c r="K108" s="110"/>
      <c r="L108" s="110"/>
      <c r="M108" s="110">
        <f>SUM(H108:L108)</f>
        <v>0</v>
      </c>
      <c r="P108" s="78"/>
      <c r="Q108" s="121">
        <f t="shared" ref="Q108:Q109" si="25">SUM(R108:AA108)</f>
        <v>0</v>
      </c>
    </row>
    <row r="109" spans="1:18" s="42" customFormat="1" x14ac:dyDescent="0.2">
      <c r="A109" s="43">
        <v>2</v>
      </c>
      <c r="B109" s="159"/>
      <c r="C109" s="159"/>
      <c r="D109" s="44" t="s">
        <v>12</v>
      </c>
      <c r="E109" s="26">
        <v>0</v>
      </c>
      <c r="F109" s="45">
        <v>9550.75</v>
      </c>
      <c r="G109" s="46">
        <f t="shared" si="24"/>
        <v>0</v>
      </c>
      <c r="H109" s="110"/>
      <c r="I109" s="110"/>
      <c r="J109" s="110"/>
      <c r="K109" s="110"/>
      <c r="L109" s="110"/>
      <c r="M109" s="110">
        <f t="shared" ref="M109:M120" si="26">SUM(H109:L109)</f>
        <v>0</v>
      </c>
      <c r="P109" s="78"/>
      <c r="Q109" s="121">
        <f t="shared" si="25"/>
        <v>0</v>
      </c>
    </row>
    <row r="110" spans="1:18" s="42" customFormat="1" x14ac:dyDescent="0.2">
      <c r="A110" s="43">
        <v>3</v>
      </c>
      <c r="B110" s="159"/>
      <c r="C110" s="159"/>
      <c r="D110" s="44" t="s">
        <v>5</v>
      </c>
      <c r="E110" s="26">
        <v>20.399999999999999</v>
      </c>
      <c r="F110" s="45">
        <v>5120.5</v>
      </c>
      <c r="G110" s="46">
        <f t="shared" si="24"/>
        <v>104458.2</v>
      </c>
      <c r="H110" s="110">
        <v>3.82</v>
      </c>
      <c r="I110" s="110">
        <v>1.07</v>
      </c>
      <c r="J110" s="110"/>
      <c r="K110" s="110"/>
      <c r="L110" s="110"/>
      <c r="M110" s="110">
        <f t="shared" si="26"/>
        <v>4.8899999999999997</v>
      </c>
      <c r="P110" s="78"/>
      <c r="Q110" s="121">
        <f>SUM(R110:AA110)</f>
        <v>20.399999999999999</v>
      </c>
      <c r="R110" s="42">
        <v>20.399999999999999</v>
      </c>
    </row>
    <row r="111" spans="1:18" s="42" customFormat="1" x14ac:dyDescent="0.2">
      <c r="A111" s="43">
        <v>4</v>
      </c>
      <c r="B111" s="159"/>
      <c r="C111" s="159"/>
      <c r="D111" s="44" t="s">
        <v>6</v>
      </c>
      <c r="E111" s="26">
        <v>0</v>
      </c>
      <c r="F111" s="45">
        <v>3850</v>
      </c>
      <c r="G111" s="46">
        <f t="shared" si="24"/>
        <v>0</v>
      </c>
      <c r="H111" s="110">
        <v>3.82</v>
      </c>
      <c r="I111" s="110">
        <v>2.15</v>
      </c>
      <c r="J111" s="110"/>
      <c r="K111" s="110"/>
      <c r="L111" s="110"/>
      <c r="M111" s="110">
        <f t="shared" si="26"/>
        <v>5.97</v>
      </c>
      <c r="P111" s="78"/>
      <c r="Q111" s="121">
        <f t="shared" ref="Q111:Q174" si="27">SUM(R111:AA111)</f>
        <v>0</v>
      </c>
    </row>
    <row r="112" spans="1:18" s="42" customFormat="1" x14ac:dyDescent="0.2">
      <c r="A112" s="43">
        <v>5</v>
      </c>
      <c r="B112" s="159"/>
      <c r="C112" s="159"/>
      <c r="D112" s="44" t="s">
        <v>7</v>
      </c>
      <c r="E112" s="26">
        <v>0</v>
      </c>
      <c r="F112" s="45">
        <v>3000</v>
      </c>
      <c r="G112" s="46">
        <f t="shared" si="24"/>
        <v>0</v>
      </c>
      <c r="H112" s="110">
        <v>3.82</v>
      </c>
      <c r="I112" s="110">
        <v>1.07</v>
      </c>
      <c r="J112" s="110"/>
      <c r="K112" s="110"/>
      <c r="L112" s="110"/>
      <c r="M112" s="110">
        <f t="shared" si="26"/>
        <v>4.8899999999999997</v>
      </c>
      <c r="P112" s="78"/>
      <c r="Q112" s="121">
        <f t="shared" si="27"/>
        <v>0</v>
      </c>
    </row>
    <row r="113" spans="1:24" s="42" customFormat="1" x14ac:dyDescent="0.2">
      <c r="A113" s="43">
        <v>6</v>
      </c>
      <c r="B113" s="159"/>
      <c r="C113" s="159"/>
      <c r="D113" s="44" t="s">
        <v>13</v>
      </c>
      <c r="E113" s="28">
        <v>0</v>
      </c>
      <c r="F113" s="45">
        <v>2747.25</v>
      </c>
      <c r="G113" s="46">
        <f t="shared" si="24"/>
        <v>0</v>
      </c>
      <c r="H113" s="110"/>
      <c r="I113" s="110"/>
      <c r="J113" s="110"/>
      <c r="K113" s="110"/>
      <c r="L113" s="110"/>
      <c r="M113" s="110">
        <f t="shared" si="26"/>
        <v>0</v>
      </c>
      <c r="P113" s="78"/>
      <c r="Q113" s="121">
        <f t="shared" si="27"/>
        <v>0</v>
      </c>
    </row>
    <row r="114" spans="1:24" s="42" customFormat="1" x14ac:dyDescent="0.2">
      <c r="A114" s="43">
        <v>7</v>
      </c>
      <c r="B114" s="159"/>
      <c r="C114" s="159"/>
      <c r="D114" s="44" t="s">
        <v>47</v>
      </c>
      <c r="E114" s="28">
        <v>0</v>
      </c>
      <c r="F114" s="45">
        <v>2600</v>
      </c>
      <c r="G114" s="46">
        <f t="shared" si="24"/>
        <v>0</v>
      </c>
      <c r="H114" s="110"/>
      <c r="I114" s="110"/>
      <c r="J114" s="110"/>
      <c r="K114" s="110"/>
      <c r="L114" s="110"/>
      <c r="M114" s="110">
        <f t="shared" si="26"/>
        <v>0</v>
      </c>
      <c r="P114" s="78"/>
      <c r="Q114" s="121">
        <f t="shared" si="27"/>
        <v>0</v>
      </c>
    </row>
    <row r="115" spans="1:24" s="42" customFormat="1" x14ac:dyDescent="0.2">
      <c r="A115" s="43">
        <v>8</v>
      </c>
      <c r="B115" s="162" t="s">
        <v>17</v>
      </c>
      <c r="C115" s="153" t="s">
        <v>14</v>
      </c>
      <c r="D115" s="159"/>
      <c r="E115" s="28">
        <v>133.72999999999999</v>
      </c>
      <c r="F115" s="45">
        <v>2480</v>
      </c>
      <c r="G115" s="46">
        <f t="shared" si="24"/>
        <v>331650.39999999997</v>
      </c>
      <c r="H115" s="110">
        <v>54.69</v>
      </c>
      <c r="I115" s="110">
        <v>10.75</v>
      </c>
      <c r="J115" s="110">
        <v>21.55</v>
      </c>
      <c r="K115" s="110"/>
      <c r="L115" s="110"/>
      <c r="M115" s="110">
        <f t="shared" si="26"/>
        <v>86.99</v>
      </c>
      <c r="P115" s="78"/>
      <c r="Q115" s="121">
        <f t="shared" si="27"/>
        <v>133.72999999999999</v>
      </c>
      <c r="R115" s="42">
        <v>133.72999999999999</v>
      </c>
    </row>
    <row r="116" spans="1:24" s="42" customFormat="1" x14ac:dyDescent="0.2">
      <c r="A116" s="43">
        <v>9</v>
      </c>
      <c r="B116" s="162"/>
      <c r="C116" s="153" t="s">
        <v>15</v>
      </c>
      <c r="D116" s="159"/>
      <c r="E116" s="28">
        <v>0</v>
      </c>
      <c r="F116" s="45">
        <v>1965.21</v>
      </c>
      <c r="G116" s="46">
        <f t="shared" si="24"/>
        <v>0</v>
      </c>
      <c r="H116" s="110"/>
      <c r="I116" s="110"/>
      <c r="J116" s="110"/>
      <c r="K116" s="110"/>
      <c r="L116" s="110"/>
      <c r="M116" s="110">
        <f t="shared" si="26"/>
        <v>0</v>
      </c>
      <c r="P116" s="78"/>
      <c r="Q116" s="121">
        <f t="shared" si="27"/>
        <v>0</v>
      </c>
    </row>
    <row r="117" spans="1:24" s="42" customFormat="1" x14ac:dyDescent="0.2">
      <c r="A117" s="43">
        <v>10</v>
      </c>
      <c r="B117" s="162"/>
      <c r="C117" s="153" t="s">
        <v>16</v>
      </c>
      <c r="D117" s="153"/>
      <c r="E117" s="29">
        <v>0</v>
      </c>
      <c r="F117" s="47">
        <v>1755.58</v>
      </c>
      <c r="G117" s="48">
        <f t="shared" si="24"/>
        <v>0</v>
      </c>
      <c r="H117" s="110"/>
      <c r="I117" s="110"/>
      <c r="J117" s="110"/>
      <c r="K117" s="110"/>
      <c r="L117" s="110"/>
      <c r="M117" s="110">
        <f t="shared" si="26"/>
        <v>0</v>
      </c>
      <c r="P117" s="78"/>
      <c r="Q117" s="121">
        <f t="shared" si="27"/>
        <v>0</v>
      </c>
    </row>
    <row r="118" spans="1:24" s="42" customFormat="1" x14ac:dyDescent="0.2">
      <c r="A118" s="43">
        <v>11</v>
      </c>
      <c r="B118" s="162" t="s">
        <v>56</v>
      </c>
      <c r="C118" s="153" t="s">
        <v>14</v>
      </c>
      <c r="D118" s="159"/>
      <c r="E118" s="28">
        <v>3.98</v>
      </c>
      <c r="F118" s="45">
        <v>1570</v>
      </c>
      <c r="G118" s="46">
        <f t="shared" si="24"/>
        <v>6248.6</v>
      </c>
      <c r="H118" s="110"/>
      <c r="I118" s="110">
        <v>1.1200000000000001</v>
      </c>
      <c r="J118" s="110"/>
      <c r="K118" s="110"/>
      <c r="L118" s="110"/>
      <c r="M118" s="110">
        <f t="shared" si="26"/>
        <v>1.1200000000000001</v>
      </c>
      <c r="P118" s="78"/>
      <c r="Q118" s="121">
        <f t="shared" si="27"/>
        <v>3.98</v>
      </c>
      <c r="R118" s="42">
        <v>3.98</v>
      </c>
    </row>
    <row r="119" spans="1:24" s="42" customFormat="1" x14ac:dyDescent="0.2">
      <c r="A119" s="43">
        <v>12</v>
      </c>
      <c r="B119" s="162"/>
      <c r="C119" s="153" t="s">
        <v>15</v>
      </c>
      <c r="D119" s="159"/>
      <c r="E119" s="28">
        <v>0</v>
      </c>
      <c r="F119" s="45">
        <v>1177.23</v>
      </c>
      <c r="G119" s="46">
        <f t="shared" si="24"/>
        <v>0</v>
      </c>
      <c r="H119" s="110"/>
      <c r="I119" s="110"/>
      <c r="J119" s="110"/>
      <c r="K119" s="110"/>
      <c r="L119" s="110"/>
      <c r="M119" s="110">
        <f t="shared" si="26"/>
        <v>0</v>
      </c>
      <c r="P119" s="78"/>
      <c r="Q119" s="121">
        <f t="shared" si="27"/>
        <v>0</v>
      </c>
    </row>
    <row r="120" spans="1:24" s="42" customFormat="1" x14ac:dyDescent="0.2">
      <c r="A120" s="43">
        <v>13</v>
      </c>
      <c r="B120" s="166"/>
      <c r="C120" s="167" t="s">
        <v>16</v>
      </c>
      <c r="D120" s="167"/>
      <c r="E120" s="30">
        <v>0</v>
      </c>
      <c r="F120" s="49">
        <v>928.16</v>
      </c>
      <c r="G120" s="50">
        <f t="shared" si="24"/>
        <v>0</v>
      </c>
      <c r="H120" s="110"/>
      <c r="I120" s="110"/>
      <c r="J120" s="110"/>
      <c r="K120" s="110"/>
      <c r="L120" s="110"/>
      <c r="M120" s="110">
        <f t="shared" si="26"/>
        <v>0</v>
      </c>
      <c r="P120" s="78"/>
      <c r="Q120" s="121">
        <f t="shared" si="27"/>
        <v>0</v>
      </c>
    </row>
    <row r="121" spans="1:24" s="42" customFormat="1" x14ac:dyDescent="0.2">
      <c r="A121" s="145" t="s">
        <v>43</v>
      </c>
      <c r="B121" s="146"/>
      <c r="C121" s="146"/>
      <c r="D121" s="147"/>
      <c r="E121" s="31">
        <f>SUM(E108:E114)</f>
        <v>20.399999999999999</v>
      </c>
      <c r="F121" s="52"/>
      <c r="G121" s="53">
        <f t="shared" ref="G121:M121" si="28">SUM(G108:G114)</f>
        <v>104458.2</v>
      </c>
      <c r="H121" s="110">
        <f t="shared" si="28"/>
        <v>11.459999999999999</v>
      </c>
      <c r="I121" s="110">
        <f t="shared" si="28"/>
        <v>4.29</v>
      </c>
      <c r="J121" s="110">
        <f t="shared" si="28"/>
        <v>0</v>
      </c>
      <c r="K121" s="110">
        <f t="shared" si="28"/>
        <v>0</v>
      </c>
      <c r="L121" s="110">
        <f t="shared" si="28"/>
        <v>0</v>
      </c>
      <c r="M121" s="110">
        <f t="shared" si="28"/>
        <v>15.75</v>
      </c>
      <c r="O121" s="42">
        <f>+G121*1.2</f>
        <v>125349.84</v>
      </c>
      <c r="P121" s="78"/>
      <c r="Q121" s="121">
        <f t="shared" si="27"/>
        <v>20.399999999999999</v>
      </c>
      <c r="R121" s="42">
        <f>SUM(R108:R114)</f>
        <v>20.399999999999999</v>
      </c>
    </row>
    <row r="122" spans="1:24" s="42" customFormat="1" x14ac:dyDescent="0.2">
      <c r="A122" s="148" t="s">
        <v>44</v>
      </c>
      <c r="B122" s="149"/>
      <c r="C122" s="149"/>
      <c r="D122" s="150"/>
      <c r="E122" s="32">
        <f>SUM(E115:E120)</f>
        <v>137.70999999999998</v>
      </c>
      <c r="F122" s="33"/>
      <c r="G122" s="54">
        <f>SUM(G115:G120)</f>
        <v>337898.99999999994</v>
      </c>
      <c r="H122" s="110">
        <f>SUM(H115:H120)</f>
        <v>54.69</v>
      </c>
      <c r="I122" s="110">
        <f t="shared" ref="I122:L122" si="29">SUM(I115:I120)</f>
        <v>11.870000000000001</v>
      </c>
      <c r="J122" s="110">
        <f t="shared" si="29"/>
        <v>21.55</v>
      </c>
      <c r="K122" s="110">
        <f t="shared" si="29"/>
        <v>0</v>
      </c>
      <c r="L122" s="110">
        <f t="shared" si="29"/>
        <v>0</v>
      </c>
      <c r="M122" s="110">
        <f>SUM(M115:M120)</f>
        <v>88.11</v>
      </c>
      <c r="O122" s="42">
        <f>+G122*1.1</f>
        <v>371688.89999999997</v>
      </c>
      <c r="P122" s="78"/>
      <c r="Q122" s="121">
        <f t="shared" si="27"/>
        <v>137.70999999999998</v>
      </c>
      <c r="R122" s="42">
        <f>SUM(R115:R120)</f>
        <v>137.70999999999998</v>
      </c>
    </row>
    <row r="123" spans="1:24" s="42" customFormat="1" x14ac:dyDescent="0.2">
      <c r="A123" s="151" t="s">
        <v>18</v>
      </c>
      <c r="B123" s="152"/>
      <c r="C123" s="152"/>
      <c r="D123" s="152"/>
      <c r="E123" s="33">
        <f>SUM(E121:E122)</f>
        <v>158.10999999999999</v>
      </c>
      <c r="F123" s="33"/>
      <c r="G123" s="55">
        <f>SUM(G121:G122)</f>
        <v>442357.19999999995</v>
      </c>
      <c r="H123" s="110">
        <f>SUM(H121:H122)</f>
        <v>66.149999999999991</v>
      </c>
      <c r="I123" s="110">
        <f t="shared" ref="I123:M123" si="30">SUM(I121:I122)</f>
        <v>16.16</v>
      </c>
      <c r="J123" s="110">
        <f t="shared" si="30"/>
        <v>21.55</v>
      </c>
      <c r="K123" s="110">
        <f t="shared" si="30"/>
        <v>0</v>
      </c>
      <c r="L123" s="110">
        <f t="shared" si="30"/>
        <v>0</v>
      </c>
      <c r="M123" s="110">
        <f t="shared" si="30"/>
        <v>103.86</v>
      </c>
      <c r="O123" s="42">
        <f>+O122+O121</f>
        <v>497038.74</v>
      </c>
      <c r="P123" s="78">
        <f>+O123*0.1</f>
        <v>49703.874000000003</v>
      </c>
      <c r="Q123" s="121">
        <f t="shared" si="27"/>
        <v>158.10999999999999</v>
      </c>
      <c r="R123" s="42">
        <f>SUM(R121:R122)</f>
        <v>158.10999999999999</v>
      </c>
    </row>
    <row r="124" spans="1:24" x14ac:dyDescent="0.2">
      <c r="Q124" s="121">
        <f t="shared" si="27"/>
        <v>0</v>
      </c>
      <c r="R124" s="37" t="s">
        <v>105</v>
      </c>
    </row>
    <row r="125" spans="1:24" ht="13.5" x14ac:dyDescent="0.2">
      <c r="A125" s="154" t="s">
        <v>103</v>
      </c>
      <c r="B125" s="155"/>
      <c r="C125" s="155"/>
      <c r="D125" s="155"/>
      <c r="E125" s="155"/>
      <c r="F125" s="155"/>
      <c r="G125" s="156"/>
      <c r="H125" s="111">
        <v>10</v>
      </c>
      <c r="I125" s="111">
        <v>18</v>
      </c>
      <c r="J125" s="111"/>
      <c r="K125" s="111"/>
      <c r="L125" s="111"/>
      <c r="M125" s="111" t="s">
        <v>81</v>
      </c>
      <c r="Q125" s="121">
        <f t="shared" si="27"/>
        <v>497</v>
      </c>
      <c r="R125" s="37">
        <v>66</v>
      </c>
      <c r="S125" s="37">
        <v>68</v>
      </c>
      <c r="T125" s="37">
        <v>69</v>
      </c>
      <c r="U125" s="37">
        <v>72</v>
      </c>
      <c r="V125" s="37">
        <v>73</v>
      </c>
      <c r="W125" s="37">
        <v>74</v>
      </c>
      <c r="X125" s="37">
        <v>75</v>
      </c>
    </row>
    <row r="126" spans="1:24" s="42" customFormat="1" x14ac:dyDescent="0.2">
      <c r="A126" s="38">
        <v>1</v>
      </c>
      <c r="B126" s="157" t="s">
        <v>11</v>
      </c>
      <c r="C126" s="158"/>
      <c r="D126" s="39" t="s">
        <v>10</v>
      </c>
      <c r="E126" s="27">
        <v>0</v>
      </c>
      <c r="F126" s="40">
        <v>16966.59</v>
      </c>
      <c r="G126" s="41">
        <f t="shared" ref="G126:G138" si="31">F126*E126</f>
        <v>0</v>
      </c>
      <c r="H126" s="109"/>
      <c r="I126" s="110"/>
      <c r="J126" s="110"/>
      <c r="K126" s="110"/>
      <c r="L126" s="110"/>
      <c r="M126" s="110">
        <f>SUM(H126:L126)</f>
        <v>0</v>
      </c>
      <c r="P126" s="78"/>
      <c r="Q126" s="121">
        <f t="shared" si="27"/>
        <v>0</v>
      </c>
    </row>
    <row r="127" spans="1:24" s="42" customFormat="1" x14ac:dyDescent="0.2">
      <c r="A127" s="43">
        <v>2</v>
      </c>
      <c r="B127" s="159"/>
      <c r="C127" s="159"/>
      <c r="D127" s="44" t="s">
        <v>12</v>
      </c>
      <c r="E127" s="26">
        <v>0</v>
      </c>
      <c r="F127" s="45">
        <v>9550.75</v>
      </c>
      <c r="G127" s="46">
        <f t="shared" si="31"/>
        <v>0</v>
      </c>
      <c r="H127" s="110"/>
      <c r="I127" s="110"/>
      <c r="J127" s="110"/>
      <c r="K127" s="110"/>
      <c r="L127" s="110"/>
      <c r="M127" s="110">
        <f t="shared" ref="M127:M138" si="32">SUM(H127:L127)</f>
        <v>0</v>
      </c>
      <c r="P127" s="78"/>
      <c r="Q127" s="121">
        <f t="shared" si="27"/>
        <v>0</v>
      </c>
    </row>
    <row r="128" spans="1:24" s="42" customFormat="1" x14ac:dyDescent="0.2">
      <c r="A128" s="43">
        <v>3</v>
      </c>
      <c r="B128" s="159"/>
      <c r="C128" s="159"/>
      <c r="D128" s="44" t="s">
        <v>5</v>
      </c>
      <c r="E128" s="26">
        <v>28.049999999999997</v>
      </c>
      <c r="F128" s="45">
        <v>5120.5</v>
      </c>
      <c r="G128" s="46">
        <f t="shared" si="31"/>
        <v>143630.02499999999</v>
      </c>
      <c r="H128" s="110"/>
      <c r="I128" s="110">
        <v>9.27</v>
      </c>
      <c r="J128" s="110"/>
      <c r="K128" s="110"/>
      <c r="L128" s="110"/>
      <c r="M128" s="110">
        <f t="shared" si="32"/>
        <v>9.27</v>
      </c>
      <c r="P128" s="78"/>
      <c r="Q128" s="121">
        <f t="shared" si="27"/>
        <v>28.049999999999997</v>
      </c>
      <c r="V128" s="42">
        <v>14.62</v>
      </c>
      <c r="X128" s="42">
        <v>13.43</v>
      </c>
    </row>
    <row r="129" spans="1:24" s="42" customFormat="1" x14ac:dyDescent="0.2">
      <c r="A129" s="43">
        <v>4</v>
      </c>
      <c r="B129" s="159"/>
      <c r="C129" s="159"/>
      <c r="D129" s="44" t="s">
        <v>6</v>
      </c>
      <c r="E129" s="26">
        <v>70.22999999999999</v>
      </c>
      <c r="F129" s="45">
        <v>3850</v>
      </c>
      <c r="G129" s="46">
        <f t="shared" si="31"/>
        <v>270385.49999999994</v>
      </c>
      <c r="H129" s="110">
        <v>15.42</v>
      </c>
      <c r="I129" s="110"/>
      <c r="J129" s="110"/>
      <c r="K129" s="110"/>
      <c r="L129" s="110"/>
      <c r="M129" s="110">
        <f t="shared" si="32"/>
        <v>15.42</v>
      </c>
      <c r="P129" s="78"/>
      <c r="Q129" s="121">
        <f t="shared" si="27"/>
        <v>70.22999999999999</v>
      </c>
      <c r="S129" s="42">
        <v>1.84</v>
      </c>
      <c r="T129" s="42">
        <v>25.93</v>
      </c>
      <c r="V129" s="42">
        <v>14.62</v>
      </c>
      <c r="W129" s="42">
        <v>14.41</v>
      </c>
      <c r="X129" s="42">
        <v>13.43</v>
      </c>
    </row>
    <row r="130" spans="1:24" s="42" customFormat="1" x14ac:dyDescent="0.2">
      <c r="A130" s="43">
        <v>5</v>
      </c>
      <c r="B130" s="159"/>
      <c r="C130" s="159"/>
      <c r="D130" s="44" t="s">
        <v>7</v>
      </c>
      <c r="E130" s="26">
        <v>0</v>
      </c>
      <c r="F130" s="45">
        <v>3000</v>
      </c>
      <c r="G130" s="46">
        <f t="shared" si="31"/>
        <v>0</v>
      </c>
      <c r="H130" s="110"/>
      <c r="I130" s="110"/>
      <c r="J130" s="110"/>
      <c r="K130" s="110"/>
      <c r="L130" s="110"/>
      <c r="M130" s="110">
        <f t="shared" si="32"/>
        <v>0</v>
      </c>
      <c r="P130" s="78"/>
      <c r="Q130" s="121">
        <f t="shared" si="27"/>
        <v>0</v>
      </c>
    </row>
    <row r="131" spans="1:24" s="42" customFormat="1" x14ac:dyDescent="0.2">
      <c r="A131" s="43">
        <v>6</v>
      </c>
      <c r="B131" s="159"/>
      <c r="C131" s="159"/>
      <c r="D131" s="44" t="s">
        <v>13</v>
      </c>
      <c r="E131" s="28">
        <v>0</v>
      </c>
      <c r="F131" s="45">
        <v>2747.25</v>
      </c>
      <c r="G131" s="46">
        <f t="shared" si="31"/>
        <v>0</v>
      </c>
      <c r="H131" s="110"/>
      <c r="I131" s="110"/>
      <c r="J131" s="110"/>
      <c r="K131" s="110"/>
      <c r="L131" s="110"/>
      <c r="M131" s="110">
        <f t="shared" si="32"/>
        <v>0</v>
      </c>
      <c r="P131" s="78"/>
      <c r="Q131" s="121">
        <f t="shared" si="27"/>
        <v>0</v>
      </c>
    </row>
    <row r="132" spans="1:24" s="42" customFormat="1" x14ac:dyDescent="0.2">
      <c r="A132" s="43">
        <v>7</v>
      </c>
      <c r="B132" s="159"/>
      <c r="C132" s="159"/>
      <c r="D132" s="44" t="s">
        <v>47</v>
      </c>
      <c r="E132" s="28">
        <v>0</v>
      </c>
      <c r="F132" s="45">
        <v>2600</v>
      </c>
      <c r="G132" s="46">
        <f t="shared" si="31"/>
        <v>0</v>
      </c>
      <c r="H132" s="110"/>
      <c r="I132" s="110"/>
      <c r="J132" s="110"/>
      <c r="K132" s="110"/>
      <c r="L132" s="110"/>
      <c r="M132" s="110">
        <f t="shared" si="32"/>
        <v>0</v>
      </c>
      <c r="P132" s="78"/>
      <c r="Q132" s="121">
        <f t="shared" si="27"/>
        <v>0</v>
      </c>
    </row>
    <row r="133" spans="1:24" s="42" customFormat="1" x14ac:dyDescent="0.2">
      <c r="A133" s="43">
        <v>8</v>
      </c>
      <c r="B133" s="162" t="s">
        <v>17</v>
      </c>
      <c r="C133" s="153" t="s">
        <v>14</v>
      </c>
      <c r="D133" s="159"/>
      <c r="E133" s="28">
        <v>314.93</v>
      </c>
      <c r="F133" s="45">
        <v>2480</v>
      </c>
      <c r="G133" s="46">
        <f t="shared" si="31"/>
        <v>781026.4</v>
      </c>
      <c r="H133" s="110">
        <v>96.1</v>
      </c>
      <c r="I133" s="110">
        <v>62.18</v>
      </c>
      <c r="J133" s="110"/>
      <c r="K133" s="110"/>
      <c r="L133" s="110"/>
      <c r="M133" s="110">
        <f t="shared" si="32"/>
        <v>158.28</v>
      </c>
      <c r="P133" s="78"/>
      <c r="Q133" s="121">
        <f t="shared" si="27"/>
        <v>314.93</v>
      </c>
      <c r="R133" s="42">
        <v>9.7799999999999994</v>
      </c>
      <c r="S133" s="42">
        <v>11.04</v>
      </c>
      <c r="T133" s="42">
        <v>65.56</v>
      </c>
      <c r="U133" s="42">
        <v>11.27</v>
      </c>
      <c r="V133" s="42">
        <v>81.91</v>
      </c>
      <c r="W133" s="42">
        <v>59.22</v>
      </c>
      <c r="X133" s="42">
        <v>76.150000000000006</v>
      </c>
    </row>
    <row r="134" spans="1:24" s="42" customFormat="1" x14ac:dyDescent="0.2">
      <c r="A134" s="43">
        <v>9</v>
      </c>
      <c r="B134" s="162"/>
      <c r="C134" s="153" t="s">
        <v>15</v>
      </c>
      <c r="D134" s="159"/>
      <c r="E134" s="28">
        <v>0</v>
      </c>
      <c r="F134" s="45">
        <v>1965.21</v>
      </c>
      <c r="G134" s="46">
        <f t="shared" si="31"/>
        <v>0</v>
      </c>
      <c r="H134" s="110"/>
      <c r="I134" s="110"/>
      <c r="J134" s="110"/>
      <c r="K134" s="110"/>
      <c r="L134" s="110"/>
      <c r="M134" s="110">
        <f t="shared" si="32"/>
        <v>0</v>
      </c>
      <c r="P134" s="78"/>
      <c r="Q134" s="121">
        <f t="shared" si="27"/>
        <v>0</v>
      </c>
    </row>
    <row r="135" spans="1:24" s="42" customFormat="1" x14ac:dyDescent="0.2">
      <c r="A135" s="43">
        <v>10</v>
      </c>
      <c r="B135" s="162"/>
      <c r="C135" s="153" t="s">
        <v>16</v>
      </c>
      <c r="D135" s="153"/>
      <c r="E135" s="29">
        <v>0</v>
      </c>
      <c r="F135" s="47">
        <v>1755.58</v>
      </c>
      <c r="G135" s="48">
        <f t="shared" si="31"/>
        <v>0</v>
      </c>
      <c r="H135" s="110"/>
      <c r="I135" s="110"/>
      <c r="J135" s="110"/>
      <c r="K135" s="110"/>
      <c r="L135" s="110"/>
      <c r="M135" s="110">
        <f t="shared" si="32"/>
        <v>0</v>
      </c>
      <c r="P135" s="78"/>
      <c r="Q135" s="121">
        <f t="shared" si="27"/>
        <v>0</v>
      </c>
    </row>
    <row r="136" spans="1:24" s="42" customFormat="1" x14ac:dyDescent="0.2">
      <c r="A136" s="43">
        <v>11</v>
      </c>
      <c r="B136" s="162" t="s">
        <v>56</v>
      </c>
      <c r="C136" s="153" t="s">
        <v>14</v>
      </c>
      <c r="D136" s="159"/>
      <c r="E136" s="28">
        <v>5.07</v>
      </c>
      <c r="F136" s="45">
        <v>1570</v>
      </c>
      <c r="G136" s="46">
        <f t="shared" si="31"/>
        <v>7959.9000000000005</v>
      </c>
      <c r="H136" s="110">
        <v>5.86</v>
      </c>
      <c r="I136" s="110">
        <v>1.21</v>
      </c>
      <c r="J136" s="110"/>
      <c r="K136" s="110"/>
      <c r="L136" s="110"/>
      <c r="M136" s="110">
        <f t="shared" si="32"/>
        <v>7.07</v>
      </c>
      <c r="P136" s="78"/>
      <c r="Q136" s="121">
        <f t="shared" si="27"/>
        <v>5.07</v>
      </c>
      <c r="V136" s="42">
        <v>5.07</v>
      </c>
    </row>
    <row r="137" spans="1:24" s="42" customFormat="1" x14ac:dyDescent="0.2">
      <c r="A137" s="43">
        <v>12</v>
      </c>
      <c r="B137" s="162"/>
      <c r="C137" s="153" t="s">
        <v>15</v>
      </c>
      <c r="D137" s="159"/>
      <c r="E137" s="28">
        <v>0</v>
      </c>
      <c r="F137" s="45">
        <v>1177.23</v>
      </c>
      <c r="G137" s="46">
        <f t="shared" si="31"/>
        <v>0</v>
      </c>
      <c r="H137" s="110"/>
      <c r="I137" s="110"/>
      <c r="J137" s="110"/>
      <c r="K137" s="110"/>
      <c r="L137" s="110"/>
      <c r="M137" s="110">
        <f t="shared" si="32"/>
        <v>0</v>
      </c>
      <c r="P137" s="78"/>
      <c r="Q137" s="121">
        <f t="shared" si="27"/>
        <v>0</v>
      </c>
    </row>
    <row r="138" spans="1:24" s="42" customFormat="1" x14ac:dyDescent="0.2">
      <c r="A138" s="43">
        <v>13</v>
      </c>
      <c r="B138" s="166"/>
      <c r="C138" s="167" t="s">
        <v>16</v>
      </c>
      <c r="D138" s="167"/>
      <c r="E138" s="30">
        <v>0</v>
      </c>
      <c r="F138" s="49">
        <v>928.16</v>
      </c>
      <c r="G138" s="50">
        <f t="shared" si="31"/>
        <v>0</v>
      </c>
      <c r="H138" s="110"/>
      <c r="I138" s="110"/>
      <c r="J138" s="110"/>
      <c r="K138" s="110"/>
      <c r="L138" s="110"/>
      <c r="M138" s="110">
        <f t="shared" si="32"/>
        <v>0</v>
      </c>
      <c r="P138" s="78"/>
      <c r="Q138" s="121">
        <f t="shared" si="27"/>
        <v>0</v>
      </c>
    </row>
    <row r="139" spans="1:24" s="42" customFormat="1" x14ac:dyDescent="0.2">
      <c r="A139" s="145" t="s">
        <v>43</v>
      </c>
      <c r="B139" s="146"/>
      <c r="C139" s="146"/>
      <c r="D139" s="147"/>
      <c r="E139" s="31">
        <f>SUM(E126:E132)</f>
        <v>98.279999999999987</v>
      </c>
      <c r="F139" s="52"/>
      <c r="G139" s="53">
        <f t="shared" ref="G139:M139" si="33">SUM(G126:G132)</f>
        <v>414015.52499999991</v>
      </c>
      <c r="H139" s="110">
        <f t="shared" si="33"/>
        <v>15.42</v>
      </c>
      <c r="I139" s="110">
        <f t="shared" si="33"/>
        <v>9.27</v>
      </c>
      <c r="J139" s="110">
        <f t="shared" si="33"/>
        <v>0</v>
      </c>
      <c r="K139" s="110">
        <f t="shared" si="33"/>
        <v>0</v>
      </c>
      <c r="L139" s="110">
        <f t="shared" si="33"/>
        <v>0</v>
      </c>
      <c r="M139" s="110">
        <f t="shared" si="33"/>
        <v>24.689999999999998</v>
      </c>
      <c r="O139" s="42">
        <f>+G139*1.2</f>
        <v>496818.62999999989</v>
      </c>
      <c r="P139" s="78"/>
      <c r="Q139" s="121">
        <f t="shared" si="27"/>
        <v>0</v>
      </c>
    </row>
    <row r="140" spans="1:24" s="42" customFormat="1" x14ac:dyDescent="0.2">
      <c r="A140" s="148" t="s">
        <v>44</v>
      </c>
      <c r="B140" s="149"/>
      <c r="C140" s="149"/>
      <c r="D140" s="150"/>
      <c r="E140" s="32">
        <f>SUM(E133:E138)</f>
        <v>320</v>
      </c>
      <c r="F140" s="33"/>
      <c r="G140" s="54">
        <f>SUM(G133:G138)</f>
        <v>788986.3</v>
      </c>
      <c r="H140" s="110">
        <f>SUM(H133:H138)</f>
        <v>101.96</v>
      </c>
      <c r="I140" s="110">
        <f t="shared" ref="I140:L140" si="34">SUM(I133:I138)</f>
        <v>63.39</v>
      </c>
      <c r="J140" s="110">
        <f t="shared" si="34"/>
        <v>0</v>
      </c>
      <c r="K140" s="110">
        <f t="shared" si="34"/>
        <v>0</v>
      </c>
      <c r="L140" s="110">
        <f t="shared" si="34"/>
        <v>0</v>
      </c>
      <c r="M140" s="110">
        <f>SUM(M133:M138)</f>
        <v>165.35</v>
      </c>
      <c r="O140" s="42">
        <f>+G140*1.1</f>
        <v>867884.93000000017</v>
      </c>
      <c r="P140" s="78"/>
      <c r="Q140" s="121">
        <f t="shared" si="27"/>
        <v>0</v>
      </c>
    </row>
    <row r="141" spans="1:24" s="42" customFormat="1" x14ac:dyDescent="0.2">
      <c r="A141" s="151" t="s">
        <v>18</v>
      </c>
      <c r="B141" s="152"/>
      <c r="C141" s="152"/>
      <c r="D141" s="152"/>
      <c r="E141" s="33">
        <f>SUM(E139:E140)</f>
        <v>418.28</v>
      </c>
      <c r="F141" s="33"/>
      <c r="G141" s="55">
        <f>SUM(G139:G140)</f>
        <v>1203001.825</v>
      </c>
      <c r="H141" s="110">
        <f>SUM(H139:H140)</f>
        <v>117.38</v>
      </c>
      <c r="I141" s="110">
        <f t="shared" ref="I141" si="35">SUM(I139:I140)</f>
        <v>72.66</v>
      </c>
      <c r="J141" s="110">
        <f t="shared" ref="J141" si="36">SUM(J139:J140)</f>
        <v>0</v>
      </c>
      <c r="K141" s="110">
        <f t="shared" ref="K141" si="37">SUM(K139:K140)</f>
        <v>0</v>
      </c>
      <c r="L141" s="110">
        <f t="shared" ref="L141" si="38">SUM(L139:L140)</f>
        <v>0</v>
      </c>
      <c r="M141" s="110">
        <f t="shared" ref="M141" si="39">SUM(M139:M140)</f>
        <v>190.04</v>
      </c>
      <c r="O141" s="42">
        <f>+O140+O139</f>
        <v>1364703.56</v>
      </c>
      <c r="P141" s="78">
        <f>+O141*0.1</f>
        <v>136470.356</v>
      </c>
      <c r="Q141" s="121">
        <f t="shared" si="27"/>
        <v>0</v>
      </c>
    </row>
    <row r="142" spans="1:24" x14ac:dyDescent="0.2">
      <c r="Q142" s="121">
        <f t="shared" si="27"/>
        <v>0</v>
      </c>
      <c r="R142" s="37" t="s">
        <v>79</v>
      </c>
    </row>
    <row r="143" spans="1:24" ht="13.5" x14ac:dyDescent="0.2">
      <c r="A143" s="168" t="s">
        <v>104</v>
      </c>
      <c r="B143" s="169"/>
      <c r="C143" s="169"/>
      <c r="D143" s="169"/>
      <c r="E143" s="169"/>
      <c r="F143" s="169"/>
      <c r="G143" s="170"/>
      <c r="H143" s="111">
        <v>22</v>
      </c>
      <c r="I143" s="111">
        <v>23</v>
      </c>
      <c r="J143" s="111"/>
      <c r="K143" s="111" t="s">
        <v>81</v>
      </c>
      <c r="Q143" s="121">
        <f t="shared" si="27"/>
        <v>9</v>
      </c>
      <c r="R143" s="37">
        <v>4</v>
      </c>
      <c r="S143" s="37">
        <v>5</v>
      </c>
    </row>
    <row r="144" spans="1:24" s="42" customFormat="1" x14ac:dyDescent="0.2">
      <c r="A144" s="38">
        <v>1</v>
      </c>
      <c r="B144" s="157" t="s">
        <v>2</v>
      </c>
      <c r="C144" s="158"/>
      <c r="D144" s="39" t="s">
        <v>3</v>
      </c>
      <c r="E144" s="35">
        <v>0</v>
      </c>
      <c r="F144" s="40">
        <v>21967.91</v>
      </c>
      <c r="G144" s="41">
        <f>F144*E144</f>
        <v>0</v>
      </c>
      <c r="H144" s="109"/>
      <c r="I144" s="110"/>
      <c r="J144" s="110"/>
      <c r="K144" s="110">
        <f>SUM(H144:J144)</f>
        <v>0</v>
      </c>
      <c r="L144" s="110"/>
      <c r="M144" s="110"/>
      <c r="P144" s="78"/>
      <c r="Q144" s="121">
        <f t="shared" si="27"/>
        <v>0</v>
      </c>
    </row>
    <row r="145" spans="1:19" s="42" customFormat="1" x14ac:dyDescent="0.2">
      <c r="A145" s="43">
        <v>2</v>
      </c>
      <c r="B145" s="159"/>
      <c r="C145" s="159"/>
      <c r="D145" s="44" t="s">
        <v>4</v>
      </c>
      <c r="E145" s="36">
        <v>0</v>
      </c>
      <c r="F145" s="45">
        <v>13321</v>
      </c>
      <c r="G145" s="46">
        <f t="shared" ref="G145:G175" si="40">F145*E145</f>
        <v>0</v>
      </c>
      <c r="H145" s="110">
        <v>0.26</v>
      </c>
      <c r="I145" s="110"/>
      <c r="J145" s="110"/>
      <c r="K145" s="110">
        <f t="shared" ref="K145:K175" si="41">SUM(H145:J145)</f>
        <v>0.26</v>
      </c>
      <c r="L145" s="110"/>
      <c r="M145" s="110"/>
      <c r="P145" s="78"/>
      <c r="Q145" s="121">
        <f t="shared" si="27"/>
        <v>0</v>
      </c>
    </row>
    <row r="146" spans="1:19" s="42" customFormat="1" ht="15" x14ac:dyDescent="0.25">
      <c r="A146" s="43">
        <v>3</v>
      </c>
      <c r="B146" s="159"/>
      <c r="C146" s="159"/>
      <c r="D146" s="44" t="s">
        <v>5</v>
      </c>
      <c r="E146" s="26">
        <v>0.33</v>
      </c>
      <c r="F146" s="45">
        <v>11341.91</v>
      </c>
      <c r="G146" s="46">
        <f t="shared" si="40"/>
        <v>3742.8303000000001</v>
      </c>
      <c r="H146" s="110">
        <v>0.78</v>
      </c>
      <c r="I146" s="110"/>
      <c r="J146" s="110"/>
      <c r="K146" s="110">
        <f t="shared" si="41"/>
        <v>0.78</v>
      </c>
      <c r="L146" s="110"/>
      <c r="M146" s="110"/>
      <c r="P146" s="78"/>
      <c r="Q146" s="121">
        <f t="shared" si="27"/>
        <v>0.33280500583350658</v>
      </c>
      <c r="R146" s="120">
        <v>4.4624999165534973E-2</v>
      </c>
      <c r="S146" s="120">
        <v>0.28818000666797161</v>
      </c>
    </row>
    <row r="147" spans="1:19" s="42" customFormat="1" ht="15" x14ac:dyDescent="0.25">
      <c r="A147" s="43">
        <v>4</v>
      </c>
      <c r="B147" s="159"/>
      <c r="C147" s="159"/>
      <c r="D147" s="44" t="s">
        <v>6</v>
      </c>
      <c r="E147" s="26">
        <v>0.44</v>
      </c>
      <c r="F147" s="45">
        <v>7531.34</v>
      </c>
      <c r="G147" s="46">
        <f t="shared" si="40"/>
        <v>3313.7896000000001</v>
      </c>
      <c r="H147" s="110">
        <v>0.78</v>
      </c>
      <c r="I147" s="110"/>
      <c r="J147" s="110"/>
      <c r="K147" s="110">
        <f t="shared" si="41"/>
        <v>0.78</v>
      </c>
      <c r="L147" s="110"/>
      <c r="M147" s="110"/>
      <c r="P147" s="78"/>
      <c r="Q147" s="121">
        <f t="shared" si="27"/>
        <v>0.44374001398682594</v>
      </c>
      <c r="R147" s="120">
        <v>5.950000137090683E-2</v>
      </c>
      <c r="S147" s="120">
        <v>0.38424001261591911</v>
      </c>
    </row>
    <row r="148" spans="1:19" s="42" customFormat="1" ht="15" x14ac:dyDescent="0.25">
      <c r="A148" s="43">
        <v>5</v>
      </c>
      <c r="B148" s="159"/>
      <c r="C148" s="159"/>
      <c r="D148" s="44" t="s">
        <v>7</v>
      </c>
      <c r="E148" s="36">
        <v>0.67</v>
      </c>
      <c r="F148" s="45">
        <v>4495.34</v>
      </c>
      <c r="G148" s="46">
        <f t="shared" si="40"/>
        <v>3011.8778000000002</v>
      </c>
      <c r="H148" s="110">
        <v>0.78</v>
      </c>
      <c r="I148" s="110"/>
      <c r="J148" s="110"/>
      <c r="K148" s="110">
        <f t="shared" si="41"/>
        <v>0.78</v>
      </c>
      <c r="L148" s="110"/>
      <c r="M148" s="110"/>
      <c r="P148" s="78"/>
      <c r="Q148" s="121">
        <f t="shared" si="27"/>
        <v>0.66560998186469078</v>
      </c>
      <c r="R148" s="120">
        <v>8.9249998331069946E-2</v>
      </c>
      <c r="S148" s="120">
        <v>0.57635998353362083</v>
      </c>
    </row>
    <row r="149" spans="1:19" s="42" customFormat="1" x14ac:dyDescent="0.2">
      <c r="A149" s="43">
        <v>6</v>
      </c>
      <c r="B149" s="159"/>
      <c r="C149" s="159"/>
      <c r="D149" s="44" t="s">
        <v>47</v>
      </c>
      <c r="E149" s="36">
        <v>0</v>
      </c>
      <c r="F149" s="45">
        <v>2900</v>
      </c>
      <c r="G149" s="46">
        <f t="shared" si="40"/>
        <v>0</v>
      </c>
      <c r="H149" s="110"/>
      <c r="I149" s="110"/>
      <c r="J149" s="110"/>
      <c r="K149" s="110">
        <f t="shared" si="41"/>
        <v>0</v>
      </c>
      <c r="L149" s="110"/>
      <c r="M149" s="110"/>
      <c r="P149" s="78"/>
      <c r="Q149" s="121">
        <f t="shared" si="27"/>
        <v>0</v>
      </c>
    </row>
    <row r="150" spans="1:19" s="42" customFormat="1" x14ac:dyDescent="0.2">
      <c r="A150" s="43">
        <v>7</v>
      </c>
      <c r="B150" s="159"/>
      <c r="C150" s="159"/>
      <c r="D150" s="44" t="s">
        <v>13</v>
      </c>
      <c r="E150" s="36">
        <v>0</v>
      </c>
      <c r="F150" s="45">
        <v>2747.25</v>
      </c>
      <c r="G150" s="46">
        <f t="shared" si="40"/>
        <v>0</v>
      </c>
      <c r="H150" s="110"/>
      <c r="I150" s="110"/>
      <c r="J150" s="110"/>
      <c r="K150" s="110">
        <f t="shared" si="41"/>
        <v>0</v>
      </c>
      <c r="L150" s="110"/>
      <c r="M150" s="110"/>
      <c r="P150" s="78"/>
      <c r="Q150" s="121">
        <f t="shared" si="27"/>
        <v>0</v>
      </c>
    </row>
    <row r="151" spans="1:19" s="42" customFormat="1" x14ac:dyDescent="0.2">
      <c r="A151" s="43">
        <v>8</v>
      </c>
      <c r="B151" s="153" t="s">
        <v>11</v>
      </c>
      <c r="C151" s="159"/>
      <c r="D151" s="44" t="s">
        <v>10</v>
      </c>
      <c r="E151" s="28">
        <v>0</v>
      </c>
      <c r="F151" s="45">
        <v>16966.59</v>
      </c>
      <c r="G151" s="46">
        <f t="shared" si="40"/>
        <v>0</v>
      </c>
      <c r="H151" s="109">
        <v>1.57</v>
      </c>
      <c r="I151" s="110">
        <v>1.88</v>
      </c>
      <c r="J151" s="110"/>
      <c r="K151" s="110">
        <f t="shared" si="41"/>
        <v>3.45</v>
      </c>
      <c r="L151" s="110"/>
      <c r="M151" s="110"/>
      <c r="P151" s="78"/>
      <c r="Q151" s="121">
        <f t="shared" si="27"/>
        <v>0</v>
      </c>
    </row>
    <row r="152" spans="1:19" s="42" customFormat="1" x14ac:dyDescent="0.2">
      <c r="A152" s="43">
        <v>9</v>
      </c>
      <c r="B152" s="159"/>
      <c r="C152" s="159"/>
      <c r="D152" s="44" t="s">
        <v>12</v>
      </c>
      <c r="E152" s="26">
        <v>0</v>
      </c>
      <c r="F152" s="45">
        <v>9550.75</v>
      </c>
      <c r="G152" s="46">
        <f t="shared" si="40"/>
        <v>0</v>
      </c>
      <c r="H152" s="110">
        <v>3.14</v>
      </c>
      <c r="I152" s="110">
        <v>3.13</v>
      </c>
      <c r="J152" s="110"/>
      <c r="K152" s="110">
        <f t="shared" si="41"/>
        <v>6.27</v>
      </c>
      <c r="L152" s="110"/>
      <c r="M152" s="110"/>
      <c r="P152" s="78"/>
      <c r="Q152" s="121">
        <f t="shared" si="27"/>
        <v>0</v>
      </c>
    </row>
    <row r="153" spans="1:19" s="42" customFormat="1" ht="15" x14ac:dyDescent="0.25">
      <c r="A153" s="43">
        <v>10</v>
      </c>
      <c r="B153" s="159"/>
      <c r="C153" s="159"/>
      <c r="D153" s="44" t="s">
        <v>5</v>
      </c>
      <c r="E153" s="26">
        <v>6.82</v>
      </c>
      <c r="F153" s="45">
        <v>5120.5</v>
      </c>
      <c r="G153" s="46">
        <f t="shared" si="40"/>
        <v>34921.810000000005</v>
      </c>
      <c r="H153" s="110">
        <v>19.68</v>
      </c>
      <c r="I153" s="110">
        <v>20.63</v>
      </c>
      <c r="J153" s="110"/>
      <c r="K153" s="110">
        <f t="shared" si="41"/>
        <v>40.31</v>
      </c>
      <c r="L153" s="110"/>
      <c r="M153" s="110"/>
      <c r="P153" s="78"/>
      <c r="Q153" s="121">
        <f t="shared" si="27"/>
        <v>6.820612471550703</v>
      </c>
      <c r="R153" s="120">
        <v>3.1893500052392483</v>
      </c>
      <c r="S153" s="120">
        <v>3.6312624663114548</v>
      </c>
    </row>
    <row r="154" spans="1:19" s="42" customFormat="1" ht="15" x14ac:dyDescent="0.25">
      <c r="A154" s="43">
        <v>11</v>
      </c>
      <c r="B154" s="159"/>
      <c r="C154" s="159"/>
      <c r="D154" s="44" t="s">
        <v>6</v>
      </c>
      <c r="E154" s="26">
        <v>8.18</v>
      </c>
      <c r="F154" s="45">
        <v>3850</v>
      </c>
      <c r="G154" s="46">
        <f t="shared" si="40"/>
        <v>31493</v>
      </c>
      <c r="H154" s="110">
        <v>23.34</v>
      </c>
      <c r="I154" s="110">
        <v>26.88</v>
      </c>
      <c r="J154" s="110"/>
      <c r="K154" s="110">
        <f t="shared" si="41"/>
        <v>50.22</v>
      </c>
      <c r="L154" s="110"/>
      <c r="M154" s="110"/>
      <c r="P154" s="78"/>
      <c r="Q154" s="121">
        <f t="shared" si="27"/>
        <v>8.1847350038588047</v>
      </c>
      <c r="R154" s="120">
        <v>3.8272200021892786</v>
      </c>
      <c r="S154" s="120">
        <v>4.3575150016695261</v>
      </c>
    </row>
    <row r="155" spans="1:19" s="42" customFormat="1" ht="15" x14ac:dyDescent="0.25">
      <c r="A155" s="43">
        <v>12</v>
      </c>
      <c r="B155" s="159"/>
      <c r="C155" s="159"/>
      <c r="D155" s="44" t="s">
        <v>7</v>
      </c>
      <c r="E155" s="26">
        <v>9</v>
      </c>
      <c r="F155" s="45">
        <v>3000</v>
      </c>
      <c r="G155" s="46">
        <f t="shared" si="40"/>
        <v>27000</v>
      </c>
      <c r="H155" s="110">
        <v>18.12</v>
      </c>
      <c r="I155" s="110">
        <v>22.51</v>
      </c>
      <c r="J155" s="110"/>
      <c r="K155" s="110">
        <f t="shared" si="41"/>
        <v>40.630000000000003</v>
      </c>
      <c r="L155" s="110"/>
      <c r="M155" s="110"/>
      <c r="P155" s="78"/>
      <c r="Q155" s="121">
        <f t="shared" si="27"/>
        <v>9.0032085254788399</v>
      </c>
      <c r="R155" s="120">
        <v>4.2099419999867678</v>
      </c>
      <c r="S155" s="120">
        <v>4.7932665254920721</v>
      </c>
    </row>
    <row r="156" spans="1:19" s="42" customFormat="1" x14ac:dyDescent="0.2">
      <c r="A156" s="43">
        <v>13</v>
      </c>
      <c r="B156" s="159"/>
      <c r="C156" s="159"/>
      <c r="D156" s="44" t="s">
        <v>13</v>
      </c>
      <c r="E156" s="28">
        <v>0</v>
      </c>
      <c r="F156" s="45">
        <v>2747.25</v>
      </c>
      <c r="G156" s="46">
        <f t="shared" si="40"/>
        <v>0</v>
      </c>
      <c r="H156" s="110"/>
      <c r="I156" s="110"/>
      <c r="J156" s="110"/>
      <c r="K156" s="110">
        <f t="shared" si="41"/>
        <v>0</v>
      </c>
      <c r="L156" s="110"/>
      <c r="M156" s="110"/>
      <c r="P156" s="78"/>
      <c r="Q156" s="121">
        <f t="shared" si="27"/>
        <v>0</v>
      </c>
    </row>
    <row r="157" spans="1:19" s="42" customFormat="1" x14ac:dyDescent="0.2">
      <c r="A157" s="43">
        <v>14</v>
      </c>
      <c r="B157" s="159"/>
      <c r="C157" s="159"/>
      <c r="D157" s="44" t="s">
        <v>47</v>
      </c>
      <c r="E157" s="28">
        <v>0</v>
      </c>
      <c r="F157" s="45">
        <v>2600</v>
      </c>
      <c r="G157" s="46">
        <f t="shared" si="40"/>
        <v>0</v>
      </c>
      <c r="H157" s="110"/>
      <c r="I157" s="110"/>
      <c r="J157" s="110"/>
      <c r="K157" s="110">
        <f t="shared" si="41"/>
        <v>0</v>
      </c>
      <c r="L157" s="110"/>
      <c r="M157" s="110"/>
      <c r="P157" s="78"/>
      <c r="Q157" s="121">
        <f t="shared" si="27"/>
        <v>0</v>
      </c>
    </row>
    <row r="158" spans="1:19" s="42" customFormat="1" x14ac:dyDescent="0.2">
      <c r="A158" s="43">
        <v>15</v>
      </c>
      <c r="B158" s="153" t="s">
        <v>50</v>
      </c>
      <c r="C158" s="153"/>
      <c r="D158" s="44" t="s">
        <v>3</v>
      </c>
      <c r="E158" s="28">
        <v>0</v>
      </c>
      <c r="F158" s="45">
        <v>19329.75</v>
      </c>
      <c r="G158" s="46">
        <f t="shared" si="40"/>
        <v>0</v>
      </c>
      <c r="H158" s="110">
        <v>0.46</v>
      </c>
      <c r="I158" s="110">
        <v>0.45</v>
      </c>
      <c r="J158" s="110"/>
      <c r="K158" s="110">
        <f t="shared" si="41"/>
        <v>0.91</v>
      </c>
      <c r="L158" s="110"/>
      <c r="M158" s="110"/>
      <c r="P158" s="78"/>
      <c r="Q158" s="121">
        <f t="shared" si="27"/>
        <v>0</v>
      </c>
    </row>
    <row r="159" spans="1:19" s="42" customFormat="1" x14ac:dyDescent="0.2">
      <c r="A159" s="43">
        <v>16</v>
      </c>
      <c r="B159" s="153"/>
      <c r="C159" s="153"/>
      <c r="D159" s="44" t="s">
        <v>51</v>
      </c>
      <c r="E159" s="28">
        <v>0</v>
      </c>
      <c r="F159" s="45">
        <v>28113.25</v>
      </c>
      <c r="G159" s="46">
        <f t="shared" si="40"/>
        <v>0</v>
      </c>
      <c r="H159" s="110"/>
      <c r="I159" s="110"/>
      <c r="J159" s="110"/>
      <c r="K159" s="110">
        <f t="shared" si="41"/>
        <v>0</v>
      </c>
      <c r="L159" s="110"/>
      <c r="M159" s="110"/>
      <c r="P159" s="78"/>
      <c r="Q159" s="121">
        <f t="shared" si="27"/>
        <v>0</v>
      </c>
    </row>
    <row r="160" spans="1:19" s="42" customFormat="1" ht="15" x14ac:dyDescent="0.25">
      <c r="A160" s="43">
        <v>17</v>
      </c>
      <c r="B160" s="153"/>
      <c r="C160" s="153"/>
      <c r="D160" s="44" t="s">
        <v>5</v>
      </c>
      <c r="E160" s="26">
        <v>0.24</v>
      </c>
      <c r="F160" s="45">
        <v>10432.59</v>
      </c>
      <c r="G160" s="46">
        <f t="shared" si="40"/>
        <v>2503.8215999999998</v>
      </c>
      <c r="H160" s="110">
        <v>2.92</v>
      </c>
      <c r="I160" s="110">
        <v>1.78</v>
      </c>
      <c r="J160" s="110"/>
      <c r="K160" s="110">
        <f t="shared" si="41"/>
        <v>4.7</v>
      </c>
      <c r="L160" s="110"/>
      <c r="M160" s="110"/>
      <c r="P160" s="78"/>
      <c r="Q160" s="121">
        <f t="shared" si="27"/>
        <v>0.23651999980211258</v>
      </c>
      <c r="R160" s="120">
        <v>0.23651999980211258</v>
      </c>
    </row>
    <row r="161" spans="1:19" s="42" customFormat="1" ht="15" x14ac:dyDescent="0.25">
      <c r="A161" s="43">
        <v>18</v>
      </c>
      <c r="B161" s="153"/>
      <c r="C161" s="153"/>
      <c r="D161" s="44" t="s">
        <v>6</v>
      </c>
      <c r="E161" s="26">
        <v>0.35</v>
      </c>
      <c r="F161" s="45">
        <v>5550.41</v>
      </c>
      <c r="G161" s="46">
        <f t="shared" si="40"/>
        <v>1942.6434999999999</v>
      </c>
      <c r="H161" s="110">
        <v>3.38</v>
      </c>
      <c r="I161" s="110">
        <v>2.23</v>
      </c>
      <c r="J161" s="110"/>
      <c r="K161" s="110">
        <f t="shared" si="41"/>
        <v>5.6099999999999994</v>
      </c>
      <c r="L161" s="110"/>
      <c r="M161" s="110"/>
      <c r="P161" s="78"/>
      <c r="Q161" s="121">
        <f t="shared" si="27"/>
        <v>0.35478000342845917</v>
      </c>
      <c r="R161" s="120">
        <v>0.35478000342845917</v>
      </c>
    </row>
    <row r="162" spans="1:19" s="42" customFormat="1" x14ac:dyDescent="0.2">
      <c r="A162" s="43">
        <v>19</v>
      </c>
      <c r="B162" s="153" t="s">
        <v>49</v>
      </c>
      <c r="C162" s="153"/>
      <c r="D162" s="44" t="s">
        <v>10</v>
      </c>
      <c r="E162" s="28">
        <v>0</v>
      </c>
      <c r="F162" s="45">
        <v>16464.25</v>
      </c>
      <c r="G162" s="46">
        <f t="shared" si="40"/>
        <v>0</v>
      </c>
      <c r="H162" s="110">
        <v>0.13</v>
      </c>
      <c r="I162" s="110">
        <v>0.08</v>
      </c>
      <c r="J162" s="110"/>
      <c r="K162" s="110">
        <f t="shared" ref="K162:K165" si="42">SUM(H162:J162)</f>
        <v>0.21000000000000002</v>
      </c>
      <c r="L162" s="110"/>
      <c r="M162" s="110"/>
      <c r="P162" s="78"/>
      <c r="Q162" s="121">
        <f t="shared" si="27"/>
        <v>0</v>
      </c>
    </row>
    <row r="163" spans="1:19" s="42" customFormat="1" x14ac:dyDescent="0.2">
      <c r="A163" s="43">
        <v>20</v>
      </c>
      <c r="B163" s="153"/>
      <c r="C163" s="153"/>
      <c r="D163" s="44" t="s">
        <v>12</v>
      </c>
      <c r="E163" s="28">
        <v>0</v>
      </c>
      <c r="F163" s="45">
        <v>11690.25</v>
      </c>
      <c r="G163" s="46">
        <f t="shared" si="40"/>
        <v>0</v>
      </c>
      <c r="H163" s="110">
        <v>0.18</v>
      </c>
      <c r="I163" s="110">
        <v>0.13</v>
      </c>
      <c r="J163" s="110"/>
      <c r="K163" s="110">
        <f t="shared" si="42"/>
        <v>0.31</v>
      </c>
      <c r="L163" s="110"/>
      <c r="M163" s="110"/>
      <c r="P163" s="78"/>
      <c r="Q163" s="121">
        <f t="shared" si="27"/>
        <v>0</v>
      </c>
    </row>
    <row r="164" spans="1:19" s="42" customFormat="1" ht="15" x14ac:dyDescent="0.25">
      <c r="A164" s="43">
        <v>21</v>
      </c>
      <c r="B164" s="153"/>
      <c r="C164" s="153"/>
      <c r="D164" s="44" t="s">
        <v>5</v>
      </c>
      <c r="E164" s="26">
        <v>0.16</v>
      </c>
      <c r="F164" s="45">
        <v>9273.91</v>
      </c>
      <c r="G164" s="46">
        <f t="shared" si="40"/>
        <v>1483.8255999999999</v>
      </c>
      <c r="H164" s="110">
        <v>1.52</v>
      </c>
      <c r="I164" s="110">
        <v>1.0900000000000001</v>
      </c>
      <c r="J164" s="110"/>
      <c r="K164" s="110">
        <f t="shared" si="42"/>
        <v>2.6100000000000003</v>
      </c>
      <c r="L164" s="110"/>
      <c r="M164" s="110"/>
      <c r="P164" s="78"/>
      <c r="Q164" s="121">
        <f t="shared" si="27"/>
        <v>0.16360499709844589</v>
      </c>
      <c r="R164" s="120">
        <v>0.16360499709844589</v>
      </c>
    </row>
    <row r="165" spans="1:19" s="42" customFormat="1" ht="15" x14ac:dyDescent="0.25">
      <c r="A165" s="43">
        <v>22</v>
      </c>
      <c r="B165" s="153"/>
      <c r="C165" s="153"/>
      <c r="D165" s="44" t="s">
        <v>6</v>
      </c>
      <c r="E165" s="26">
        <v>0.33</v>
      </c>
      <c r="F165" s="45">
        <v>6971.25</v>
      </c>
      <c r="G165" s="46">
        <f t="shared" si="40"/>
        <v>2300.5125000000003</v>
      </c>
      <c r="H165" s="110">
        <v>1.65</v>
      </c>
      <c r="I165" s="110">
        <v>1.29</v>
      </c>
      <c r="J165" s="110"/>
      <c r="K165" s="110">
        <f t="shared" si="42"/>
        <v>2.94</v>
      </c>
      <c r="L165" s="110"/>
      <c r="M165" s="110"/>
      <c r="P165" s="78"/>
      <c r="Q165" s="121">
        <f t="shared" si="27"/>
        <v>0.32721000909805298</v>
      </c>
      <c r="R165" s="120">
        <v>0.32721000909805298</v>
      </c>
    </row>
    <row r="166" spans="1:19" s="42" customFormat="1" x14ac:dyDescent="0.2">
      <c r="A166" s="43">
        <v>23</v>
      </c>
      <c r="B166" s="153" t="s">
        <v>82</v>
      </c>
      <c r="C166" s="153"/>
      <c r="D166" s="44" t="s">
        <v>10</v>
      </c>
      <c r="E166" s="28">
        <v>0</v>
      </c>
      <c r="F166" s="45">
        <v>16464.25</v>
      </c>
      <c r="G166" s="46">
        <f t="shared" ref="G166:G169" si="43">F166*E166</f>
        <v>0</v>
      </c>
      <c r="H166" s="110">
        <v>0.13</v>
      </c>
      <c r="I166" s="110">
        <v>0.08</v>
      </c>
      <c r="J166" s="110"/>
      <c r="K166" s="110">
        <f t="shared" si="41"/>
        <v>0.21000000000000002</v>
      </c>
      <c r="L166" s="110"/>
      <c r="M166" s="110"/>
      <c r="P166" s="78"/>
      <c r="Q166" s="121">
        <f t="shared" si="27"/>
        <v>0</v>
      </c>
    </row>
    <row r="167" spans="1:19" s="42" customFormat="1" x14ac:dyDescent="0.2">
      <c r="A167" s="43">
        <v>24</v>
      </c>
      <c r="B167" s="153"/>
      <c r="C167" s="153"/>
      <c r="D167" s="44" t="s">
        <v>12</v>
      </c>
      <c r="E167" s="28">
        <v>0</v>
      </c>
      <c r="F167" s="45">
        <v>11690.25</v>
      </c>
      <c r="G167" s="46">
        <f t="shared" si="43"/>
        <v>0</v>
      </c>
      <c r="H167" s="110">
        <v>0.18</v>
      </c>
      <c r="I167" s="110">
        <v>0.13</v>
      </c>
      <c r="J167" s="110"/>
      <c r="K167" s="110">
        <f t="shared" si="41"/>
        <v>0.31</v>
      </c>
      <c r="L167" s="110"/>
      <c r="M167" s="110"/>
      <c r="P167" s="78"/>
      <c r="Q167" s="121">
        <f t="shared" si="27"/>
        <v>0</v>
      </c>
    </row>
    <row r="168" spans="1:19" s="42" customFormat="1" ht="15" x14ac:dyDescent="0.25">
      <c r="A168" s="43">
        <v>25</v>
      </c>
      <c r="B168" s="153"/>
      <c r="C168" s="153"/>
      <c r="D168" s="44" t="s">
        <v>5</v>
      </c>
      <c r="E168" s="26">
        <v>0.09</v>
      </c>
      <c r="F168" s="45">
        <v>9273.91</v>
      </c>
      <c r="G168" s="46">
        <f t="shared" si="43"/>
        <v>834.65189999999996</v>
      </c>
      <c r="H168" s="110">
        <v>1.52</v>
      </c>
      <c r="I168" s="110">
        <v>1.0900000000000001</v>
      </c>
      <c r="J168" s="110"/>
      <c r="K168" s="110">
        <f t="shared" si="41"/>
        <v>2.6100000000000003</v>
      </c>
      <c r="L168" s="110"/>
      <c r="M168" s="110"/>
      <c r="P168" s="78"/>
      <c r="Q168" s="121">
        <f t="shared" si="27"/>
        <v>8.8395003229379654E-2</v>
      </c>
      <c r="R168" s="120"/>
      <c r="S168" s="120">
        <v>8.8395003229379654E-2</v>
      </c>
    </row>
    <row r="169" spans="1:19" s="42" customFormat="1" ht="15" x14ac:dyDescent="0.25">
      <c r="A169" s="43">
        <v>26</v>
      </c>
      <c r="B169" s="153"/>
      <c r="C169" s="153"/>
      <c r="D169" s="44" t="s">
        <v>6</v>
      </c>
      <c r="E169" s="26">
        <v>0.18</v>
      </c>
      <c r="F169" s="45">
        <v>6971.25</v>
      </c>
      <c r="G169" s="46">
        <f t="shared" si="43"/>
        <v>1254.825</v>
      </c>
      <c r="H169" s="110">
        <v>1.65</v>
      </c>
      <c r="I169" s="110">
        <v>1.29</v>
      </c>
      <c r="J169" s="110"/>
      <c r="K169" s="110">
        <f t="shared" si="41"/>
        <v>2.94</v>
      </c>
      <c r="L169" s="110"/>
      <c r="M169" s="110"/>
      <c r="P169" s="78"/>
      <c r="Q169" s="121">
        <f t="shared" si="27"/>
        <v>0.17679000645875931</v>
      </c>
      <c r="R169" s="120"/>
      <c r="S169" s="120">
        <v>0.17679000645875931</v>
      </c>
    </row>
    <row r="170" spans="1:19" s="42" customFormat="1" x14ac:dyDescent="0.2">
      <c r="A170" s="43">
        <v>27</v>
      </c>
      <c r="B170" s="162" t="s">
        <v>17</v>
      </c>
      <c r="C170" s="153" t="s">
        <v>14</v>
      </c>
      <c r="D170" s="159"/>
      <c r="E170" s="28">
        <v>186.6</v>
      </c>
      <c r="F170" s="45">
        <v>2480</v>
      </c>
      <c r="G170" s="46">
        <f t="shared" si="40"/>
        <v>462768</v>
      </c>
      <c r="H170" s="110">
        <v>455.6</v>
      </c>
      <c r="I170" s="110">
        <f>14.8+1.8+362.6+26.7+3.1+15.5</f>
        <v>424.50000000000006</v>
      </c>
      <c r="J170" s="110"/>
      <c r="K170" s="110">
        <f t="shared" si="41"/>
        <v>880.10000000000014</v>
      </c>
      <c r="L170" s="110"/>
      <c r="M170" s="110"/>
      <c r="P170" s="78"/>
      <c r="Q170" s="121">
        <f t="shared" si="27"/>
        <v>186.6</v>
      </c>
      <c r="R170" s="42">
        <v>88.32</v>
      </c>
      <c r="S170" s="42">
        <v>98.28</v>
      </c>
    </row>
    <row r="171" spans="1:19" s="42" customFormat="1" x14ac:dyDescent="0.2">
      <c r="A171" s="43">
        <v>28</v>
      </c>
      <c r="B171" s="162"/>
      <c r="C171" s="153" t="s">
        <v>15</v>
      </c>
      <c r="D171" s="159"/>
      <c r="E171" s="28">
        <v>0</v>
      </c>
      <c r="F171" s="45">
        <v>1965.21</v>
      </c>
      <c r="G171" s="46">
        <f t="shared" si="40"/>
        <v>0</v>
      </c>
      <c r="H171" s="110"/>
      <c r="I171" s="110"/>
      <c r="J171" s="110"/>
      <c r="K171" s="110">
        <f t="shared" si="41"/>
        <v>0</v>
      </c>
      <c r="L171" s="110"/>
      <c r="M171" s="110"/>
      <c r="P171" s="78"/>
      <c r="Q171" s="121">
        <f t="shared" si="27"/>
        <v>0</v>
      </c>
    </row>
    <row r="172" spans="1:19" s="42" customFormat="1" x14ac:dyDescent="0.2">
      <c r="A172" s="43">
        <v>29</v>
      </c>
      <c r="B172" s="162"/>
      <c r="C172" s="153" t="s">
        <v>16</v>
      </c>
      <c r="D172" s="153"/>
      <c r="E172" s="29">
        <v>0</v>
      </c>
      <c r="F172" s="47">
        <v>1755.58</v>
      </c>
      <c r="G172" s="48">
        <f t="shared" si="40"/>
        <v>0</v>
      </c>
      <c r="H172" s="110"/>
      <c r="I172" s="110"/>
      <c r="J172" s="110"/>
      <c r="K172" s="110">
        <f t="shared" si="41"/>
        <v>0</v>
      </c>
      <c r="L172" s="110"/>
      <c r="M172" s="110"/>
      <c r="P172" s="78"/>
      <c r="Q172" s="121">
        <f t="shared" si="27"/>
        <v>0</v>
      </c>
    </row>
    <row r="173" spans="1:19" s="42" customFormat="1" x14ac:dyDescent="0.2">
      <c r="A173" s="43">
        <v>30</v>
      </c>
      <c r="B173" s="162" t="s">
        <v>56</v>
      </c>
      <c r="C173" s="153" t="s">
        <v>14</v>
      </c>
      <c r="D173" s="159"/>
      <c r="E173" s="28">
        <v>3.79</v>
      </c>
      <c r="F173" s="45">
        <v>1570</v>
      </c>
      <c r="G173" s="46">
        <f t="shared" si="40"/>
        <v>5950.3</v>
      </c>
      <c r="H173" s="110">
        <f>1.2+40.8</f>
        <v>42</v>
      </c>
      <c r="I173" s="110">
        <v>19.2</v>
      </c>
      <c r="J173" s="110"/>
      <c r="K173" s="110">
        <f t="shared" si="41"/>
        <v>61.2</v>
      </c>
      <c r="L173" s="110"/>
      <c r="M173" s="110"/>
      <c r="P173" s="78"/>
      <c r="Q173" s="121">
        <f t="shared" si="27"/>
        <v>3.79</v>
      </c>
      <c r="S173" s="42">
        <v>3.79</v>
      </c>
    </row>
    <row r="174" spans="1:19" s="42" customFormat="1" x14ac:dyDescent="0.2">
      <c r="A174" s="43">
        <v>31</v>
      </c>
      <c r="B174" s="162"/>
      <c r="C174" s="153" t="s">
        <v>15</v>
      </c>
      <c r="D174" s="159"/>
      <c r="E174" s="28">
        <v>0</v>
      </c>
      <c r="F174" s="45">
        <v>1177.23</v>
      </c>
      <c r="G174" s="46">
        <f t="shared" si="40"/>
        <v>0</v>
      </c>
      <c r="H174" s="110"/>
      <c r="I174" s="110"/>
      <c r="J174" s="110"/>
      <c r="K174" s="110">
        <f t="shared" si="41"/>
        <v>0</v>
      </c>
      <c r="L174" s="110"/>
      <c r="M174" s="110"/>
      <c r="P174" s="78"/>
      <c r="Q174" s="121">
        <f t="shared" si="27"/>
        <v>0</v>
      </c>
    </row>
    <row r="175" spans="1:19" s="42" customFormat="1" x14ac:dyDescent="0.2">
      <c r="A175" s="43">
        <v>32</v>
      </c>
      <c r="B175" s="166"/>
      <c r="C175" s="167" t="s">
        <v>16</v>
      </c>
      <c r="D175" s="167"/>
      <c r="E175" s="30">
        <v>0</v>
      </c>
      <c r="F175" s="49">
        <v>928.16</v>
      </c>
      <c r="G175" s="50">
        <f t="shared" si="40"/>
        <v>0</v>
      </c>
      <c r="H175" s="110"/>
      <c r="I175" s="110"/>
      <c r="J175" s="110"/>
      <c r="K175" s="110">
        <f t="shared" si="41"/>
        <v>0</v>
      </c>
      <c r="L175" s="110"/>
      <c r="M175" s="110"/>
      <c r="P175" s="78"/>
      <c r="Q175" s="121">
        <f t="shared" ref="Q175:Q238" si="44">SUM(R175:AA175)</f>
        <v>0</v>
      </c>
    </row>
    <row r="176" spans="1:19" s="42" customFormat="1" x14ac:dyDescent="0.2">
      <c r="A176" s="145" t="s">
        <v>43</v>
      </c>
      <c r="B176" s="146"/>
      <c r="C176" s="146"/>
      <c r="D176" s="147"/>
      <c r="E176" s="31">
        <f>SUM(E144:E169)</f>
        <v>26.789999999999996</v>
      </c>
      <c r="F176" s="52"/>
      <c r="G176" s="53">
        <f>SUM(G144:G169)</f>
        <v>113803.58779999999</v>
      </c>
      <c r="H176" s="110">
        <f>SUM(H144:H169)</f>
        <v>82.17</v>
      </c>
      <c r="I176" s="110">
        <f>SUM(I144:I169)</f>
        <v>84.670000000000016</v>
      </c>
      <c r="J176" s="110">
        <f>SUM(J144:J169)</f>
        <v>0</v>
      </c>
      <c r="K176" s="110">
        <f>SUM(K144:K169)</f>
        <v>166.84000000000003</v>
      </c>
      <c r="L176" s="110"/>
      <c r="M176" s="110"/>
      <c r="O176" s="42">
        <f>+G176*1.2</f>
        <v>136564.30536</v>
      </c>
      <c r="P176" s="78"/>
      <c r="Q176" s="121">
        <f t="shared" si="44"/>
        <v>0</v>
      </c>
    </row>
    <row r="177" spans="1:22" s="42" customFormat="1" x14ac:dyDescent="0.2">
      <c r="A177" s="148" t="s">
        <v>44</v>
      </c>
      <c r="B177" s="149"/>
      <c r="C177" s="149"/>
      <c r="D177" s="150"/>
      <c r="E177" s="32">
        <f>SUM(E170:E175)</f>
        <v>190.39</v>
      </c>
      <c r="F177" s="33"/>
      <c r="G177" s="54">
        <f>SUM(G170:G175)</f>
        <v>468718.3</v>
      </c>
      <c r="H177" s="110">
        <f>SUM(H170:H175)</f>
        <v>497.6</v>
      </c>
      <c r="I177" s="110">
        <f t="shared" ref="I177:K177" si="45">SUM(I170:I175)</f>
        <v>443.70000000000005</v>
      </c>
      <c r="J177" s="110">
        <f t="shared" si="45"/>
        <v>0</v>
      </c>
      <c r="K177" s="110">
        <f t="shared" si="45"/>
        <v>941.30000000000018</v>
      </c>
      <c r="L177" s="110"/>
      <c r="M177" s="110"/>
      <c r="O177" s="42">
        <f>+G177*1.1</f>
        <v>515590.13</v>
      </c>
      <c r="P177" s="78"/>
      <c r="Q177" s="121">
        <f t="shared" si="44"/>
        <v>0</v>
      </c>
    </row>
    <row r="178" spans="1:22" s="42" customFormat="1" x14ac:dyDescent="0.2">
      <c r="A178" s="151" t="s">
        <v>18</v>
      </c>
      <c r="B178" s="152"/>
      <c r="C178" s="152"/>
      <c r="D178" s="152"/>
      <c r="E178" s="33">
        <f>SUM(E176:E177)</f>
        <v>217.17999999999998</v>
      </c>
      <c r="F178" s="33"/>
      <c r="G178" s="55">
        <f>SUM(G176:G177)</f>
        <v>582521.88780000003</v>
      </c>
      <c r="H178" s="110">
        <f>SUM(H176:H177)</f>
        <v>579.77</v>
      </c>
      <c r="I178" s="110">
        <f t="shared" ref="I178:K178" si="46">SUM(I176:I177)</f>
        <v>528.37000000000012</v>
      </c>
      <c r="J178" s="110">
        <f t="shared" si="46"/>
        <v>0</v>
      </c>
      <c r="K178" s="110">
        <f t="shared" si="46"/>
        <v>1108.1400000000003</v>
      </c>
      <c r="L178" s="110"/>
      <c r="M178" s="110"/>
      <c r="O178" s="42">
        <f>+O177+O176</f>
        <v>652154.43536</v>
      </c>
      <c r="P178" s="78">
        <f>+O178*0.1</f>
        <v>65215.443536000006</v>
      </c>
      <c r="Q178" s="121">
        <f t="shared" si="44"/>
        <v>0</v>
      </c>
    </row>
    <row r="179" spans="1:22" x14ac:dyDescent="0.2">
      <c r="Q179" s="121">
        <f t="shared" si="44"/>
        <v>0</v>
      </c>
    </row>
    <row r="180" spans="1:22" ht="13.5" x14ac:dyDescent="0.2">
      <c r="A180" s="154" t="s">
        <v>106</v>
      </c>
      <c r="B180" s="155"/>
      <c r="C180" s="155"/>
      <c r="D180" s="155"/>
      <c r="E180" s="155"/>
      <c r="F180" s="155"/>
      <c r="G180" s="156"/>
      <c r="H180" s="111">
        <v>40</v>
      </c>
      <c r="I180" s="111">
        <v>41</v>
      </c>
      <c r="J180" s="111"/>
      <c r="K180" s="111"/>
      <c r="L180" s="111"/>
      <c r="M180" s="111" t="s">
        <v>79</v>
      </c>
      <c r="Q180" s="121">
        <f t="shared" si="44"/>
        <v>116</v>
      </c>
      <c r="R180" s="37">
        <v>20</v>
      </c>
      <c r="S180" s="37">
        <v>21</v>
      </c>
      <c r="T180" s="37">
        <v>24</v>
      </c>
      <c r="U180" s="37">
        <v>25</v>
      </c>
      <c r="V180" s="37">
        <v>26</v>
      </c>
    </row>
    <row r="181" spans="1:22" s="42" customFormat="1" x14ac:dyDescent="0.2">
      <c r="A181" s="63">
        <v>1</v>
      </c>
      <c r="B181" s="160" t="s">
        <v>11</v>
      </c>
      <c r="C181" s="161"/>
      <c r="D181" s="62" t="s">
        <v>10</v>
      </c>
      <c r="E181" s="82">
        <v>0</v>
      </c>
      <c r="F181" s="65">
        <v>16966.59</v>
      </c>
      <c r="G181" s="66">
        <f t="shared" ref="G181:G193" si="47">F181*E181</f>
        <v>0</v>
      </c>
      <c r="H181" s="109"/>
      <c r="I181" s="110"/>
      <c r="J181" s="110"/>
      <c r="K181" s="110"/>
      <c r="L181" s="110"/>
      <c r="M181" s="110">
        <f>SUM(H181:L181)</f>
        <v>0</v>
      </c>
      <c r="P181" s="78"/>
      <c r="Q181" s="121">
        <f t="shared" si="44"/>
        <v>0</v>
      </c>
    </row>
    <row r="182" spans="1:22" s="42" customFormat="1" x14ac:dyDescent="0.2">
      <c r="A182" s="43">
        <v>2</v>
      </c>
      <c r="B182" s="159"/>
      <c r="C182" s="159"/>
      <c r="D182" s="44" t="s">
        <v>12</v>
      </c>
      <c r="E182" s="26">
        <v>0</v>
      </c>
      <c r="F182" s="45">
        <v>9550.75</v>
      </c>
      <c r="G182" s="46">
        <f t="shared" si="47"/>
        <v>0</v>
      </c>
      <c r="H182" s="110"/>
      <c r="I182" s="110"/>
      <c r="J182" s="110"/>
      <c r="K182" s="110"/>
      <c r="L182" s="110"/>
      <c r="M182" s="110">
        <f t="shared" ref="M182:M190" si="48">SUM(H182:L182)</f>
        <v>0</v>
      </c>
      <c r="P182" s="78"/>
      <c r="Q182" s="121">
        <f t="shared" si="44"/>
        <v>0</v>
      </c>
    </row>
    <row r="183" spans="1:22" s="42" customFormat="1" ht="15" x14ac:dyDescent="0.25">
      <c r="A183" s="43">
        <v>3</v>
      </c>
      <c r="B183" s="159"/>
      <c r="C183" s="159"/>
      <c r="D183" s="44" t="s">
        <v>5</v>
      </c>
      <c r="E183" s="26">
        <v>13.76</v>
      </c>
      <c r="F183" s="45">
        <v>5120.5</v>
      </c>
      <c r="G183" s="46">
        <f t="shared" si="47"/>
        <v>70458.080000000002</v>
      </c>
      <c r="H183" s="110"/>
      <c r="I183" s="110">
        <v>21.25</v>
      </c>
      <c r="J183" s="110"/>
      <c r="K183" s="110"/>
      <c r="L183" s="110"/>
      <c r="M183" s="110">
        <f t="shared" si="48"/>
        <v>21.25</v>
      </c>
      <c r="P183" s="78"/>
      <c r="Q183" s="121">
        <f t="shared" si="44"/>
        <v>13.758769899839535</v>
      </c>
      <c r="R183" s="120">
        <v>1.1607750039547682</v>
      </c>
      <c r="S183" s="120">
        <v>0.99529998283833265</v>
      </c>
      <c r="T183" s="120">
        <v>3.084959976375103</v>
      </c>
      <c r="U183" s="120">
        <v>2.0256449840962887</v>
      </c>
      <c r="V183" s="120">
        <v>6.4920899525750428</v>
      </c>
    </row>
    <row r="184" spans="1:22" s="42" customFormat="1" ht="15" x14ac:dyDescent="0.25">
      <c r="A184" s="43">
        <v>4</v>
      </c>
      <c r="B184" s="159"/>
      <c r="C184" s="159"/>
      <c r="D184" s="44" t="s">
        <v>6</v>
      </c>
      <c r="E184" s="26">
        <v>17.03</v>
      </c>
      <c r="F184" s="45">
        <v>3850</v>
      </c>
      <c r="G184" s="46">
        <f t="shared" si="47"/>
        <v>65565.5</v>
      </c>
      <c r="H184" s="110">
        <v>24.2</v>
      </c>
      <c r="I184" s="110">
        <v>28.34</v>
      </c>
      <c r="J184" s="110"/>
      <c r="K184" s="110"/>
      <c r="L184" s="110"/>
      <c r="M184" s="110">
        <f t="shared" si="48"/>
        <v>52.54</v>
      </c>
      <c r="P184" s="78"/>
      <c r="Q184" s="121">
        <f t="shared" si="44"/>
        <v>17.029229904524982</v>
      </c>
      <c r="R184" s="120">
        <v>1.3929299963638186</v>
      </c>
      <c r="S184" s="120">
        <v>1.1943599958904088</v>
      </c>
      <c r="T184" s="120">
        <v>3.084959976375103</v>
      </c>
      <c r="U184" s="120">
        <v>2.7008599750697613</v>
      </c>
      <c r="V184" s="120">
        <v>8.6561199608258903</v>
      </c>
    </row>
    <row r="185" spans="1:22" s="42" customFormat="1" ht="15" x14ac:dyDescent="0.25">
      <c r="A185" s="43">
        <v>5</v>
      </c>
      <c r="B185" s="159"/>
      <c r="C185" s="159"/>
      <c r="D185" s="44" t="s">
        <v>7</v>
      </c>
      <c r="E185" s="26">
        <v>17.88</v>
      </c>
      <c r="F185" s="45">
        <v>3000</v>
      </c>
      <c r="G185" s="46">
        <f t="shared" si="47"/>
        <v>53640</v>
      </c>
      <c r="H185" s="110"/>
      <c r="I185" s="110">
        <v>21.25</v>
      </c>
      <c r="J185" s="110"/>
      <c r="K185" s="110"/>
      <c r="L185" s="110"/>
      <c r="M185" s="110">
        <f t="shared" si="48"/>
        <v>21.25</v>
      </c>
      <c r="P185" s="78"/>
      <c r="Q185" s="121">
        <f t="shared" si="44"/>
        <v>17.883472986984998</v>
      </c>
      <c r="R185" s="120">
        <v>1.5322230095043778</v>
      </c>
      <c r="S185" s="120">
        <v>1.3137960103340447</v>
      </c>
      <c r="T185" s="120">
        <v>4.1132800355553627</v>
      </c>
      <c r="U185" s="120">
        <v>2.7008599750697613</v>
      </c>
      <c r="V185" s="120">
        <v>8.2233139565214515</v>
      </c>
    </row>
    <row r="186" spans="1:22" s="42" customFormat="1" x14ac:dyDescent="0.2">
      <c r="A186" s="43">
        <v>6</v>
      </c>
      <c r="B186" s="159"/>
      <c r="C186" s="159"/>
      <c r="D186" s="44" t="s">
        <v>13</v>
      </c>
      <c r="E186" s="28">
        <v>0</v>
      </c>
      <c r="F186" s="45">
        <v>2747.25</v>
      </c>
      <c r="G186" s="46">
        <f t="shared" si="47"/>
        <v>0</v>
      </c>
      <c r="H186" s="110"/>
      <c r="I186" s="110"/>
      <c r="J186" s="110"/>
      <c r="K186" s="110"/>
      <c r="L186" s="110"/>
      <c r="M186" s="110">
        <f t="shared" si="48"/>
        <v>0</v>
      </c>
      <c r="P186" s="78"/>
      <c r="Q186" s="121">
        <f t="shared" si="44"/>
        <v>0</v>
      </c>
    </row>
    <row r="187" spans="1:22" s="42" customFormat="1" x14ac:dyDescent="0.2">
      <c r="A187" s="43">
        <v>7</v>
      </c>
      <c r="B187" s="159"/>
      <c r="C187" s="159"/>
      <c r="D187" s="44" t="s">
        <v>47</v>
      </c>
      <c r="E187" s="28">
        <v>0</v>
      </c>
      <c r="F187" s="45">
        <v>2600</v>
      </c>
      <c r="G187" s="46">
        <f t="shared" si="47"/>
        <v>0</v>
      </c>
      <c r="H187" s="110"/>
      <c r="I187" s="110"/>
      <c r="J187" s="110"/>
      <c r="K187" s="110"/>
      <c r="L187" s="110"/>
      <c r="M187" s="110">
        <f t="shared" si="48"/>
        <v>0</v>
      </c>
      <c r="P187" s="78"/>
      <c r="Q187" s="121">
        <f t="shared" si="44"/>
        <v>0</v>
      </c>
    </row>
    <row r="188" spans="1:22" s="42" customFormat="1" x14ac:dyDescent="0.2">
      <c r="A188" s="43">
        <v>8</v>
      </c>
      <c r="B188" s="162" t="s">
        <v>17</v>
      </c>
      <c r="C188" s="153" t="s">
        <v>14</v>
      </c>
      <c r="D188" s="159"/>
      <c r="E188" s="28">
        <v>283.51</v>
      </c>
      <c r="F188" s="45">
        <v>2480</v>
      </c>
      <c r="G188" s="46">
        <f t="shared" si="47"/>
        <v>703104.79999999993</v>
      </c>
      <c r="H188" s="110">
        <v>133.08000000000001</v>
      </c>
      <c r="I188" s="110">
        <v>389.66</v>
      </c>
      <c r="J188" s="110"/>
      <c r="K188" s="110"/>
      <c r="L188" s="110"/>
      <c r="M188" s="110">
        <f t="shared" si="48"/>
        <v>522.74</v>
      </c>
      <c r="P188" s="78"/>
      <c r="Q188" s="121">
        <f t="shared" si="44"/>
        <v>283.51</v>
      </c>
      <c r="R188" s="42">
        <v>28.42</v>
      </c>
      <c r="S188" s="42">
        <v>22.37</v>
      </c>
      <c r="T188" s="42">
        <v>56.56</v>
      </c>
      <c r="U188" s="42">
        <v>39.840000000000003</v>
      </c>
      <c r="V188" s="42">
        <v>136.32</v>
      </c>
    </row>
    <row r="189" spans="1:22" s="42" customFormat="1" x14ac:dyDescent="0.2">
      <c r="A189" s="43">
        <v>9</v>
      </c>
      <c r="B189" s="162"/>
      <c r="C189" s="153" t="s">
        <v>15</v>
      </c>
      <c r="D189" s="159"/>
      <c r="E189" s="28">
        <v>0</v>
      </c>
      <c r="F189" s="45">
        <v>1965.21</v>
      </c>
      <c r="G189" s="46">
        <f t="shared" si="47"/>
        <v>0</v>
      </c>
      <c r="H189" s="110"/>
      <c r="I189" s="110"/>
      <c r="J189" s="110"/>
      <c r="K189" s="110"/>
      <c r="L189" s="110"/>
      <c r="M189" s="110">
        <f t="shared" si="48"/>
        <v>0</v>
      </c>
      <c r="P189" s="78"/>
      <c r="Q189" s="121">
        <f t="shared" si="44"/>
        <v>0</v>
      </c>
    </row>
    <row r="190" spans="1:22" s="42" customFormat="1" x14ac:dyDescent="0.2">
      <c r="A190" s="43">
        <v>10</v>
      </c>
      <c r="B190" s="162"/>
      <c r="C190" s="153" t="s">
        <v>16</v>
      </c>
      <c r="D190" s="153"/>
      <c r="E190" s="28">
        <v>0</v>
      </c>
      <c r="F190" s="47">
        <v>1755.58</v>
      </c>
      <c r="G190" s="48">
        <f t="shared" si="47"/>
        <v>0</v>
      </c>
      <c r="H190" s="110"/>
      <c r="I190" s="110"/>
      <c r="J190" s="110"/>
      <c r="K190" s="110"/>
      <c r="L190" s="110"/>
      <c r="M190" s="110">
        <f t="shared" si="48"/>
        <v>0</v>
      </c>
      <c r="P190" s="78"/>
      <c r="Q190" s="121">
        <f t="shared" si="44"/>
        <v>0</v>
      </c>
    </row>
    <row r="191" spans="1:22" s="42" customFormat="1" x14ac:dyDescent="0.2">
      <c r="A191" s="43">
        <v>11</v>
      </c>
      <c r="B191" s="162" t="s">
        <v>56</v>
      </c>
      <c r="C191" s="153" t="s">
        <v>14</v>
      </c>
      <c r="D191" s="159"/>
      <c r="E191" s="28">
        <v>21</v>
      </c>
      <c r="F191" s="45">
        <v>1570</v>
      </c>
      <c r="G191" s="46">
        <f t="shared" si="47"/>
        <v>32970</v>
      </c>
      <c r="H191" s="110">
        <f>1.2+40.8</f>
        <v>42</v>
      </c>
      <c r="I191" s="110">
        <v>19.2</v>
      </c>
      <c r="J191" s="110"/>
      <c r="K191" s="110">
        <f t="shared" ref="K191:K193" si="49">SUM(H191:J191)</f>
        <v>61.2</v>
      </c>
      <c r="L191" s="110"/>
      <c r="M191" s="110"/>
      <c r="P191" s="78"/>
      <c r="Q191" s="121">
        <f t="shared" si="44"/>
        <v>21</v>
      </c>
      <c r="R191" s="42">
        <v>2.29</v>
      </c>
      <c r="S191" s="42">
        <v>18.71</v>
      </c>
    </row>
    <row r="192" spans="1:22" s="42" customFormat="1" x14ac:dyDescent="0.2">
      <c r="A192" s="43">
        <v>12</v>
      </c>
      <c r="B192" s="162"/>
      <c r="C192" s="153" t="s">
        <v>15</v>
      </c>
      <c r="D192" s="159"/>
      <c r="E192" s="28">
        <v>0</v>
      </c>
      <c r="F192" s="45">
        <v>1177.23</v>
      </c>
      <c r="G192" s="46">
        <f t="shared" si="47"/>
        <v>0</v>
      </c>
      <c r="H192" s="110"/>
      <c r="I192" s="110"/>
      <c r="J192" s="110"/>
      <c r="K192" s="110">
        <f t="shared" si="49"/>
        <v>0</v>
      </c>
      <c r="L192" s="110"/>
      <c r="M192" s="110"/>
      <c r="P192" s="78"/>
      <c r="Q192" s="121">
        <f t="shared" si="44"/>
        <v>0</v>
      </c>
    </row>
    <row r="193" spans="1:21" s="42" customFormat="1" ht="13.5" thickBot="1" x14ac:dyDescent="0.25">
      <c r="A193" s="43">
        <v>13</v>
      </c>
      <c r="B193" s="166"/>
      <c r="C193" s="167" t="s">
        <v>16</v>
      </c>
      <c r="D193" s="167"/>
      <c r="E193" s="30">
        <v>0</v>
      </c>
      <c r="F193" s="49">
        <v>928.16</v>
      </c>
      <c r="G193" s="50">
        <f t="shared" si="47"/>
        <v>0</v>
      </c>
      <c r="H193" s="110"/>
      <c r="I193" s="110"/>
      <c r="J193" s="110"/>
      <c r="K193" s="110">
        <f t="shared" si="49"/>
        <v>0</v>
      </c>
      <c r="L193" s="110"/>
      <c r="M193" s="110"/>
      <c r="P193" s="78"/>
      <c r="Q193" s="121">
        <f t="shared" si="44"/>
        <v>0</v>
      </c>
    </row>
    <row r="194" spans="1:21" s="42" customFormat="1" x14ac:dyDescent="0.2">
      <c r="A194" s="145" t="s">
        <v>43</v>
      </c>
      <c r="B194" s="146"/>
      <c r="C194" s="146"/>
      <c r="D194" s="147"/>
      <c r="E194" s="31">
        <f>SUM(E181:E187)</f>
        <v>48.67</v>
      </c>
      <c r="F194" s="52"/>
      <c r="G194" s="53">
        <f>SUM(G181:G187)</f>
        <v>189663.58000000002</v>
      </c>
      <c r="H194" s="110">
        <f t="shared" ref="H194:M194" si="50">SUM(H181:H187)</f>
        <v>24.2</v>
      </c>
      <c r="I194" s="110">
        <f t="shared" si="50"/>
        <v>70.84</v>
      </c>
      <c r="J194" s="110">
        <f t="shared" si="50"/>
        <v>0</v>
      </c>
      <c r="K194" s="110">
        <f t="shared" si="50"/>
        <v>0</v>
      </c>
      <c r="L194" s="110">
        <f t="shared" si="50"/>
        <v>0</v>
      </c>
      <c r="M194" s="110">
        <f t="shared" si="50"/>
        <v>95.039999999999992</v>
      </c>
      <c r="O194" s="42">
        <f>+G194*1.2</f>
        <v>227596.296</v>
      </c>
      <c r="P194" s="78"/>
      <c r="Q194" s="121">
        <f t="shared" si="44"/>
        <v>0</v>
      </c>
    </row>
    <row r="195" spans="1:21" s="42" customFormat="1" x14ac:dyDescent="0.2">
      <c r="A195" s="148" t="s">
        <v>44</v>
      </c>
      <c r="B195" s="149"/>
      <c r="C195" s="149"/>
      <c r="D195" s="150"/>
      <c r="E195" s="32">
        <f>SUM(E188:E193)</f>
        <v>304.51</v>
      </c>
      <c r="F195" s="33"/>
      <c r="G195" s="54">
        <f>SUM(G188:G193)</f>
        <v>736074.79999999993</v>
      </c>
      <c r="H195" s="110">
        <f t="shared" ref="H195:M195" si="51">SUM(H188:H190)</f>
        <v>133.08000000000001</v>
      </c>
      <c r="I195" s="110">
        <f t="shared" si="51"/>
        <v>389.66</v>
      </c>
      <c r="J195" s="110">
        <f t="shared" si="51"/>
        <v>0</v>
      </c>
      <c r="K195" s="110">
        <f t="shared" si="51"/>
        <v>0</v>
      </c>
      <c r="L195" s="110">
        <f t="shared" si="51"/>
        <v>0</v>
      </c>
      <c r="M195" s="110">
        <f t="shared" si="51"/>
        <v>522.74</v>
      </c>
      <c r="O195" s="42">
        <f>+G195*1.1</f>
        <v>809682.28</v>
      </c>
      <c r="P195" s="78"/>
      <c r="Q195" s="121">
        <f t="shared" si="44"/>
        <v>0</v>
      </c>
    </row>
    <row r="196" spans="1:21" s="42" customFormat="1" x14ac:dyDescent="0.2">
      <c r="A196" s="151" t="s">
        <v>18</v>
      </c>
      <c r="B196" s="152"/>
      <c r="C196" s="152"/>
      <c r="D196" s="152"/>
      <c r="E196" s="33">
        <f>SUM(E194:E195)</f>
        <v>353.18</v>
      </c>
      <c r="F196" s="33"/>
      <c r="G196" s="55">
        <f>SUM(G194:G195)</f>
        <v>925738.37999999989</v>
      </c>
      <c r="H196" s="110">
        <f>SUM(H194:H195)</f>
        <v>157.28</v>
      </c>
      <c r="I196" s="110">
        <f t="shared" ref="I196" si="52">SUM(I194:I195)</f>
        <v>460.5</v>
      </c>
      <c r="J196" s="110">
        <f t="shared" ref="J196" si="53">SUM(J194:J195)</f>
        <v>0</v>
      </c>
      <c r="K196" s="110">
        <f t="shared" ref="K196" si="54">SUM(K194:K195)</f>
        <v>0</v>
      </c>
      <c r="L196" s="110">
        <f t="shared" ref="L196" si="55">SUM(L194:L195)</f>
        <v>0</v>
      </c>
      <c r="M196" s="110">
        <f t="shared" ref="M196" si="56">SUM(M194:M195)</f>
        <v>617.78</v>
      </c>
      <c r="O196" s="42">
        <f>+O195+O194</f>
        <v>1037278.576</v>
      </c>
      <c r="P196" s="78">
        <f>+O196*0.1</f>
        <v>103727.8576</v>
      </c>
      <c r="Q196" s="121">
        <f t="shared" si="44"/>
        <v>0</v>
      </c>
    </row>
    <row r="197" spans="1:21" ht="13.5" thickBot="1" x14ac:dyDescent="0.25">
      <c r="Q197" s="121">
        <f t="shared" si="44"/>
        <v>0</v>
      </c>
    </row>
    <row r="198" spans="1:21" ht="14.25" thickBot="1" x14ac:dyDescent="0.25">
      <c r="A198" s="154" t="s">
        <v>112</v>
      </c>
      <c r="B198" s="155"/>
      <c r="C198" s="155"/>
      <c r="D198" s="155"/>
      <c r="E198" s="155"/>
      <c r="F198" s="155"/>
      <c r="G198" s="156"/>
      <c r="H198" s="111">
        <v>22</v>
      </c>
      <c r="I198" s="111">
        <v>23</v>
      </c>
      <c r="J198" s="111"/>
      <c r="K198" s="111" t="s">
        <v>81</v>
      </c>
      <c r="Q198" s="121">
        <f t="shared" si="44"/>
        <v>138</v>
      </c>
      <c r="R198" s="37">
        <v>33</v>
      </c>
      <c r="S198" s="37">
        <v>34</v>
      </c>
      <c r="T198" s="37">
        <v>35</v>
      </c>
      <c r="U198" s="37">
        <v>36</v>
      </c>
    </row>
    <row r="199" spans="1:21" s="42" customFormat="1" x14ac:dyDescent="0.2">
      <c r="A199" s="63">
        <v>1</v>
      </c>
      <c r="B199" s="160" t="s">
        <v>11</v>
      </c>
      <c r="C199" s="161"/>
      <c r="D199" s="62" t="s">
        <v>10</v>
      </c>
      <c r="E199" s="82">
        <v>0</v>
      </c>
      <c r="F199" s="65">
        <v>16966.59</v>
      </c>
      <c r="G199" s="66">
        <f t="shared" ref="G199:G208" si="57">F199*E199</f>
        <v>0</v>
      </c>
      <c r="H199" s="109">
        <v>1.57</v>
      </c>
      <c r="I199" s="110">
        <v>1.88</v>
      </c>
      <c r="J199" s="110"/>
      <c r="K199" s="110">
        <f t="shared" ref="K199:K208" si="58">SUM(H199:J199)</f>
        <v>3.45</v>
      </c>
      <c r="L199" s="110"/>
      <c r="M199" s="110"/>
      <c r="P199" s="78"/>
      <c r="Q199" s="121">
        <f t="shared" si="44"/>
        <v>0</v>
      </c>
    </row>
    <row r="200" spans="1:21" s="42" customFormat="1" x14ac:dyDescent="0.2">
      <c r="A200" s="63">
        <v>2</v>
      </c>
      <c r="B200" s="159"/>
      <c r="C200" s="159"/>
      <c r="D200" s="44" t="s">
        <v>12</v>
      </c>
      <c r="E200" s="26">
        <v>0</v>
      </c>
      <c r="F200" s="45">
        <v>9550.75</v>
      </c>
      <c r="G200" s="46">
        <f t="shared" si="57"/>
        <v>0</v>
      </c>
      <c r="H200" s="110">
        <v>3.14</v>
      </c>
      <c r="I200" s="110">
        <v>3.13</v>
      </c>
      <c r="J200" s="110"/>
      <c r="K200" s="110">
        <f t="shared" si="58"/>
        <v>6.27</v>
      </c>
      <c r="L200" s="110"/>
      <c r="M200" s="110"/>
      <c r="P200" s="78"/>
      <c r="Q200" s="121">
        <f t="shared" si="44"/>
        <v>0</v>
      </c>
    </row>
    <row r="201" spans="1:21" s="42" customFormat="1" ht="15" x14ac:dyDescent="0.25">
      <c r="A201" s="63">
        <v>3</v>
      </c>
      <c r="B201" s="159"/>
      <c r="C201" s="159"/>
      <c r="D201" s="44" t="s">
        <v>5</v>
      </c>
      <c r="E201" s="26">
        <v>11.25</v>
      </c>
      <c r="F201" s="45">
        <v>5120.5</v>
      </c>
      <c r="G201" s="46">
        <f t="shared" si="57"/>
        <v>57605.625</v>
      </c>
      <c r="H201" s="110">
        <v>19.68</v>
      </c>
      <c r="I201" s="110">
        <v>20.63</v>
      </c>
      <c r="J201" s="110"/>
      <c r="K201" s="110">
        <f t="shared" si="58"/>
        <v>40.31</v>
      </c>
      <c r="L201" s="110"/>
      <c r="M201" s="110"/>
      <c r="P201" s="78"/>
      <c r="Q201" s="121">
        <f t="shared" si="44"/>
        <v>11.248055056435987</v>
      </c>
      <c r="R201" s="120">
        <v>2.8446399788372219</v>
      </c>
      <c r="S201" s="120">
        <v>0.7283100017812103</v>
      </c>
      <c r="T201" s="120">
        <v>2.6071649617515504</v>
      </c>
      <c r="U201" s="120">
        <v>5.0679401140660048</v>
      </c>
    </row>
    <row r="202" spans="1:21" s="42" customFormat="1" ht="15" x14ac:dyDescent="0.25">
      <c r="A202" s="63">
        <v>4</v>
      </c>
      <c r="B202" s="159"/>
      <c r="C202" s="159"/>
      <c r="D202" s="44" t="s">
        <v>6</v>
      </c>
      <c r="E202" s="26">
        <v>56.24</v>
      </c>
      <c r="F202" s="45">
        <v>3850</v>
      </c>
      <c r="G202" s="46">
        <f t="shared" si="57"/>
        <v>216524</v>
      </c>
      <c r="H202" s="110">
        <v>23.34</v>
      </c>
      <c r="I202" s="110">
        <v>26.88</v>
      </c>
      <c r="J202" s="110"/>
      <c r="K202" s="110">
        <f t="shared" si="58"/>
        <v>50.22</v>
      </c>
      <c r="L202" s="110"/>
      <c r="M202" s="110"/>
      <c r="P202" s="78"/>
      <c r="Q202" s="121">
        <f t="shared" si="44"/>
        <v>56.24027500115335</v>
      </c>
      <c r="R202" s="120">
        <v>14.223199834115803</v>
      </c>
      <c r="S202" s="120">
        <v>3.6415501395240426</v>
      </c>
      <c r="T202" s="120">
        <v>13.035824969410896</v>
      </c>
      <c r="U202" s="120">
        <v>25.339700058102608</v>
      </c>
    </row>
    <row r="203" spans="1:21" s="42" customFormat="1" ht="15" x14ac:dyDescent="0.25">
      <c r="A203" s="63">
        <v>5</v>
      </c>
      <c r="B203" s="159"/>
      <c r="C203" s="159"/>
      <c r="D203" s="44" t="s">
        <v>7</v>
      </c>
      <c r="E203" s="26">
        <v>56.24</v>
      </c>
      <c r="F203" s="45">
        <v>3000</v>
      </c>
      <c r="G203" s="46">
        <f t="shared" si="57"/>
        <v>168720</v>
      </c>
      <c r="H203" s="110">
        <v>18.12</v>
      </c>
      <c r="I203" s="110">
        <v>22.51</v>
      </c>
      <c r="J203" s="110"/>
      <c r="K203" s="110">
        <f t="shared" si="58"/>
        <v>40.630000000000003</v>
      </c>
      <c r="L203" s="110"/>
      <c r="M203" s="110"/>
      <c r="P203" s="78"/>
      <c r="Q203" s="121">
        <f t="shared" si="44"/>
        <v>56.24027500115335</v>
      </c>
      <c r="R203" s="120">
        <v>14.223199834115803</v>
      </c>
      <c r="S203" s="120">
        <v>3.6415501395240426</v>
      </c>
      <c r="T203" s="120">
        <v>13.035824969410896</v>
      </c>
      <c r="U203" s="120">
        <v>25.339700058102608</v>
      </c>
    </row>
    <row r="204" spans="1:21" s="42" customFormat="1" x14ac:dyDescent="0.2">
      <c r="A204" s="63">
        <v>6</v>
      </c>
      <c r="B204" s="159"/>
      <c r="C204" s="159"/>
      <c r="D204" s="44" t="s">
        <v>13</v>
      </c>
      <c r="E204" s="28">
        <v>0</v>
      </c>
      <c r="F204" s="45">
        <v>2747.25</v>
      </c>
      <c r="G204" s="46">
        <f t="shared" si="57"/>
        <v>0</v>
      </c>
      <c r="H204" s="110"/>
      <c r="I204" s="110"/>
      <c r="J204" s="110"/>
      <c r="K204" s="110">
        <f t="shared" si="58"/>
        <v>0</v>
      </c>
      <c r="L204" s="110"/>
      <c r="M204" s="110"/>
      <c r="P204" s="78"/>
      <c r="Q204" s="121">
        <f t="shared" si="44"/>
        <v>0</v>
      </c>
    </row>
    <row r="205" spans="1:21" s="42" customFormat="1" x14ac:dyDescent="0.2">
      <c r="A205" s="63">
        <v>7</v>
      </c>
      <c r="B205" s="159"/>
      <c r="C205" s="159"/>
      <c r="D205" s="44" t="s">
        <v>47</v>
      </c>
      <c r="E205" s="28">
        <v>0</v>
      </c>
      <c r="F205" s="45">
        <v>2600</v>
      </c>
      <c r="G205" s="46">
        <f t="shared" si="57"/>
        <v>0</v>
      </c>
      <c r="H205" s="110"/>
      <c r="I205" s="110"/>
      <c r="J205" s="110"/>
      <c r="K205" s="110">
        <f t="shared" si="58"/>
        <v>0</v>
      </c>
      <c r="L205" s="110"/>
      <c r="M205" s="110"/>
      <c r="P205" s="78"/>
      <c r="Q205" s="121">
        <f t="shared" si="44"/>
        <v>0</v>
      </c>
    </row>
    <row r="206" spans="1:21" s="42" customFormat="1" x14ac:dyDescent="0.2">
      <c r="A206" s="63">
        <v>8</v>
      </c>
      <c r="B206" s="162" t="s">
        <v>17</v>
      </c>
      <c r="C206" s="153" t="s">
        <v>14</v>
      </c>
      <c r="D206" s="159"/>
      <c r="E206" s="28">
        <v>769.41</v>
      </c>
      <c r="F206" s="45">
        <v>2480</v>
      </c>
      <c r="G206" s="46">
        <f t="shared" si="57"/>
        <v>1908136.7999999998</v>
      </c>
      <c r="H206" s="110">
        <v>455.6</v>
      </c>
      <c r="I206" s="110">
        <f>14.8+1.8+362.6+26.7+3.1+15.5</f>
        <v>424.50000000000006</v>
      </c>
      <c r="J206" s="110"/>
      <c r="K206" s="110">
        <f t="shared" si="58"/>
        <v>880.10000000000014</v>
      </c>
      <c r="L206" s="110"/>
      <c r="M206" s="110"/>
      <c r="P206" s="78"/>
      <c r="Q206" s="121">
        <f t="shared" si="44"/>
        <v>769.41000000000008</v>
      </c>
      <c r="R206" s="42">
        <v>223.89</v>
      </c>
      <c r="S206" s="42">
        <v>88.34</v>
      </c>
      <c r="T206" s="42">
        <v>156.80000000000001</v>
      </c>
      <c r="U206" s="42">
        <v>300.38</v>
      </c>
    </row>
    <row r="207" spans="1:21" s="42" customFormat="1" x14ac:dyDescent="0.2">
      <c r="A207" s="63">
        <v>9</v>
      </c>
      <c r="B207" s="162"/>
      <c r="C207" s="153" t="s">
        <v>15</v>
      </c>
      <c r="D207" s="159"/>
      <c r="E207" s="28">
        <v>0</v>
      </c>
      <c r="F207" s="45">
        <v>1965.21</v>
      </c>
      <c r="G207" s="46">
        <f t="shared" si="57"/>
        <v>0</v>
      </c>
      <c r="H207" s="110"/>
      <c r="I207" s="110"/>
      <c r="J207" s="110"/>
      <c r="K207" s="110">
        <f t="shared" si="58"/>
        <v>0</v>
      </c>
      <c r="L207" s="110"/>
      <c r="M207" s="110"/>
      <c r="P207" s="78"/>
      <c r="Q207" s="121">
        <f t="shared" si="44"/>
        <v>0</v>
      </c>
    </row>
    <row r="208" spans="1:21" s="42" customFormat="1" ht="13.5" thickBot="1" x14ac:dyDescent="0.25">
      <c r="A208" s="63">
        <v>10</v>
      </c>
      <c r="B208" s="162"/>
      <c r="C208" s="153" t="s">
        <v>16</v>
      </c>
      <c r="D208" s="153"/>
      <c r="E208" s="29">
        <v>0</v>
      </c>
      <c r="F208" s="47">
        <v>1755.58</v>
      </c>
      <c r="G208" s="48">
        <f t="shared" si="57"/>
        <v>0</v>
      </c>
      <c r="H208" s="110"/>
      <c r="I208" s="110"/>
      <c r="J208" s="110"/>
      <c r="K208" s="110">
        <f t="shared" si="58"/>
        <v>0</v>
      </c>
      <c r="L208" s="110"/>
      <c r="M208" s="110"/>
      <c r="P208" s="78"/>
      <c r="Q208" s="121">
        <f t="shared" si="44"/>
        <v>0</v>
      </c>
    </row>
    <row r="209" spans="1:19" s="42" customFormat="1" x14ac:dyDescent="0.2">
      <c r="A209" s="145" t="s">
        <v>43</v>
      </c>
      <c r="B209" s="146"/>
      <c r="C209" s="146"/>
      <c r="D209" s="147"/>
      <c r="E209" s="31">
        <f>SUM(E199:E205)</f>
        <v>123.73000000000002</v>
      </c>
      <c r="F209" s="52"/>
      <c r="G209" s="53">
        <f>SUM(G199:G205)</f>
        <v>442849.625</v>
      </c>
      <c r="H209" s="110">
        <f>SUM(H199:H205)</f>
        <v>65.850000000000009</v>
      </c>
      <c r="I209" s="110">
        <f>SUM(I199:I205)</f>
        <v>75.03</v>
      </c>
      <c r="J209" s="110">
        <f>SUM(J199:J205)</f>
        <v>0</v>
      </c>
      <c r="K209" s="110">
        <f>SUM(K199:K205)</f>
        <v>140.88</v>
      </c>
      <c r="L209" s="110"/>
      <c r="M209" s="110"/>
      <c r="O209" s="42">
        <f>+G209*1.2</f>
        <v>531419.54999999993</v>
      </c>
      <c r="P209" s="78"/>
      <c r="Q209" s="121">
        <f t="shared" si="44"/>
        <v>0</v>
      </c>
    </row>
    <row r="210" spans="1:19" s="42" customFormat="1" ht="13.5" thickBot="1" x14ac:dyDescent="0.25">
      <c r="A210" s="148" t="s">
        <v>44</v>
      </c>
      <c r="B210" s="149"/>
      <c r="C210" s="149"/>
      <c r="D210" s="150"/>
      <c r="E210" s="32">
        <f>SUM(E206:E208)</f>
        <v>769.41</v>
      </c>
      <c r="F210" s="33"/>
      <c r="G210" s="54">
        <f>SUM(G206:G208)</f>
        <v>1908136.7999999998</v>
      </c>
      <c r="H210" s="110">
        <f>SUM(H206:H208)</f>
        <v>455.6</v>
      </c>
      <c r="I210" s="110">
        <f>SUM(I206:I208)</f>
        <v>424.50000000000006</v>
      </c>
      <c r="J210" s="110">
        <f>SUM(J206:J208)</f>
        <v>0</v>
      </c>
      <c r="K210" s="110">
        <f>SUM(K206:K208)</f>
        <v>880.10000000000014</v>
      </c>
      <c r="L210" s="110"/>
      <c r="M210" s="110"/>
      <c r="O210" s="42">
        <f>+G210*1.1</f>
        <v>2098950.48</v>
      </c>
      <c r="P210" s="78"/>
      <c r="Q210" s="121">
        <f t="shared" si="44"/>
        <v>0</v>
      </c>
    </row>
    <row r="211" spans="1:19" s="42" customFormat="1" ht="13.5" thickBot="1" x14ac:dyDescent="0.25">
      <c r="A211" s="151" t="s">
        <v>18</v>
      </c>
      <c r="B211" s="152"/>
      <c r="C211" s="152"/>
      <c r="D211" s="152"/>
      <c r="E211" s="33">
        <f>SUM(E209:E210)</f>
        <v>893.14</v>
      </c>
      <c r="F211" s="33"/>
      <c r="G211" s="55">
        <f>SUM(G209:G210)</f>
        <v>2350986.4249999998</v>
      </c>
      <c r="H211" s="110">
        <f>SUM(H209:H210)</f>
        <v>521.45000000000005</v>
      </c>
      <c r="I211" s="110">
        <f t="shared" ref="I211:K211" si="59">SUM(I209:I210)</f>
        <v>499.53000000000009</v>
      </c>
      <c r="J211" s="110">
        <f t="shared" si="59"/>
        <v>0</v>
      </c>
      <c r="K211" s="110">
        <f t="shared" si="59"/>
        <v>1020.9800000000001</v>
      </c>
      <c r="L211" s="110"/>
      <c r="M211" s="110"/>
      <c r="O211" s="42">
        <f>+O210+O209</f>
        <v>2630370.0299999998</v>
      </c>
      <c r="P211" s="78">
        <f>+O211*0.1</f>
        <v>263037.00299999997</v>
      </c>
      <c r="Q211" s="121">
        <f t="shared" si="44"/>
        <v>0</v>
      </c>
    </row>
    <row r="212" spans="1:19" ht="13.5" thickBot="1" x14ac:dyDescent="0.25">
      <c r="Q212" s="121">
        <f t="shared" si="44"/>
        <v>0</v>
      </c>
    </row>
    <row r="213" spans="1:19" ht="14.25" thickBot="1" x14ac:dyDescent="0.25">
      <c r="A213" s="154" t="s">
        <v>113</v>
      </c>
      <c r="B213" s="155"/>
      <c r="C213" s="155"/>
      <c r="D213" s="155"/>
      <c r="E213" s="155"/>
      <c r="F213" s="155"/>
      <c r="G213" s="156"/>
      <c r="H213" s="111">
        <v>22</v>
      </c>
      <c r="I213" s="111">
        <v>23</v>
      </c>
      <c r="J213" s="111"/>
      <c r="K213" s="111" t="s">
        <v>81</v>
      </c>
      <c r="Q213" s="121">
        <f t="shared" si="44"/>
        <v>75</v>
      </c>
      <c r="R213" s="37">
        <v>37</v>
      </c>
      <c r="S213" s="37">
        <v>38</v>
      </c>
    </row>
    <row r="214" spans="1:19" s="42" customFormat="1" x14ac:dyDescent="0.2">
      <c r="A214" s="63">
        <v>1</v>
      </c>
      <c r="B214" s="160" t="s">
        <v>11</v>
      </c>
      <c r="C214" s="161"/>
      <c r="D214" s="62" t="s">
        <v>10</v>
      </c>
      <c r="E214" s="82">
        <v>0</v>
      </c>
      <c r="F214" s="65">
        <v>16966.59</v>
      </c>
      <c r="G214" s="66">
        <f t="shared" ref="G214:G223" si="60">F214*E214</f>
        <v>0</v>
      </c>
      <c r="H214" s="109">
        <v>1.57</v>
      </c>
      <c r="I214" s="110">
        <v>1.88</v>
      </c>
      <c r="J214" s="110"/>
      <c r="K214" s="110">
        <f t="shared" ref="K214:K223" si="61">SUM(H214:J214)</f>
        <v>3.45</v>
      </c>
      <c r="L214" s="110"/>
      <c r="M214" s="110"/>
      <c r="P214" s="78"/>
      <c r="Q214" s="121">
        <f t="shared" si="44"/>
        <v>0</v>
      </c>
    </row>
    <row r="215" spans="1:19" s="42" customFormat="1" x14ac:dyDescent="0.2">
      <c r="A215" s="63">
        <v>2</v>
      </c>
      <c r="B215" s="159"/>
      <c r="C215" s="159"/>
      <c r="D215" s="44" t="s">
        <v>12</v>
      </c>
      <c r="E215" s="26">
        <v>0</v>
      </c>
      <c r="F215" s="45">
        <v>9550.75</v>
      </c>
      <c r="G215" s="46">
        <f t="shared" si="60"/>
        <v>0</v>
      </c>
      <c r="H215" s="110">
        <v>3.14</v>
      </c>
      <c r="I215" s="110">
        <v>3.13</v>
      </c>
      <c r="J215" s="110"/>
      <c r="K215" s="110">
        <f t="shared" si="61"/>
        <v>6.27</v>
      </c>
      <c r="L215" s="110"/>
      <c r="M215" s="110"/>
      <c r="P215" s="78"/>
      <c r="Q215" s="121">
        <f t="shared" si="44"/>
        <v>0</v>
      </c>
    </row>
    <row r="216" spans="1:19" s="42" customFormat="1" ht="15" x14ac:dyDescent="0.25">
      <c r="A216" s="63">
        <v>3</v>
      </c>
      <c r="B216" s="159"/>
      <c r="C216" s="159"/>
      <c r="D216" s="44" t="s">
        <v>5</v>
      </c>
      <c r="E216" s="26">
        <v>5.53</v>
      </c>
      <c r="F216" s="45">
        <v>5120.5</v>
      </c>
      <c r="G216" s="46">
        <f t="shared" si="60"/>
        <v>28316.365000000002</v>
      </c>
      <c r="H216" s="110">
        <v>19.68</v>
      </c>
      <c r="I216" s="110">
        <v>20.63</v>
      </c>
      <c r="J216" s="110"/>
      <c r="K216" s="110">
        <f t="shared" si="61"/>
        <v>40.31</v>
      </c>
      <c r="L216" s="110"/>
      <c r="M216" s="110"/>
      <c r="P216" s="78"/>
      <c r="Q216" s="121">
        <f t="shared" si="44"/>
        <v>5.5309399595134892</v>
      </c>
      <c r="R216" s="120">
        <v>2.8588199477526359</v>
      </c>
      <c r="S216" s="120">
        <v>2.6721200117608532</v>
      </c>
    </row>
    <row r="217" spans="1:19" s="42" customFormat="1" ht="15" x14ac:dyDescent="0.25">
      <c r="A217" s="63">
        <v>4</v>
      </c>
      <c r="B217" s="159"/>
      <c r="C217" s="159"/>
      <c r="D217" s="44" t="s">
        <v>6</v>
      </c>
      <c r="E217" s="26">
        <v>27.65</v>
      </c>
      <c r="F217" s="45">
        <v>3850</v>
      </c>
      <c r="G217" s="46">
        <f t="shared" si="60"/>
        <v>106452.5</v>
      </c>
      <c r="H217" s="110">
        <v>23.34</v>
      </c>
      <c r="I217" s="110">
        <v>26.88</v>
      </c>
      <c r="J217" s="110"/>
      <c r="K217" s="110">
        <f t="shared" si="61"/>
        <v>50.22</v>
      </c>
      <c r="L217" s="110"/>
      <c r="M217" s="110"/>
      <c r="P217" s="78"/>
      <c r="Q217" s="121">
        <f t="shared" si="44"/>
        <v>27.654700324637815</v>
      </c>
      <c r="R217" s="120">
        <v>14.294100043363869</v>
      </c>
      <c r="S217" s="120">
        <v>13.360600281273946</v>
      </c>
    </row>
    <row r="218" spans="1:19" s="42" customFormat="1" ht="15" x14ac:dyDescent="0.25">
      <c r="A218" s="63">
        <v>5</v>
      </c>
      <c r="B218" s="159"/>
      <c r="C218" s="159"/>
      <c r="D218" s="44" t="s">
        <v>7</v>
      </c>
      <c r="E218" s="26">
        <v>27.65</v>
      </c>
      <c r="F218" s="45">
        <v>3000</v>
      </c>
      <c r="G218" s="46">
        <f t="shared" si="60"/>
        <v>82950</v>
      </c>
      <c r="H218" s="110">
        <v>18.12</v>
      </c>
      <c r="I218" s="110">
        <v>22.51</v>
      </c>
      <c r="J218" s="110"/>
      <c r="K218" s="110">
        <f t="shared" si="61"/>
        <v>40.630000000000003</v>
      </c>
      <c r="L218" s="110"/>
      <c r="M218" s="110"/>
      <c r="P218" s="78"/>
      <c r="Q218" s="121">
        <f t="shared" si="44"/>
        <v>27.654700324637815</v>
      </c>
      <c r="R218" s="120">
        <v>14.294100043363869</v>
      </c>
      <c r="S218" s="120">
        <v>13.360600281273946</v>
      </c>
    </row>
    <row r="219" spans="1:19" s="42" customFormat="1" x14ac:dyDescent="0.2">
      <c r="A219" s="63">
        <v>6</v>
      </c>
      <c r="B219" s="159"/>
      <c r="C219" s="159"/>
      <c r="D219" s="44" t="s">
        <v>13</v>
      </c>
      <c r="E219" s="28">
        <v>0</v>
      </c>
      <c r="F219" s="45">
        <v>2747.25</v>
      </c>
      <c r="G219" s="46">
        <f t="shared" si="60"/>
        <v>0</v>
      </c>
      <c r="H219" s="110"/>
      <c r="I219" s="110"/>
      <c r="J219" s="110"/>
      <c r="K219" s="110">
        <f t="shared" si="61"/>
        <v>0</v>
      </c>
      <c r="L219" s="110"/>
      <c r="M219" s="110"/>
      <c r="P219" s="78"/>
      <c r="Q219" s="121">
        <f t="shared" si="44"/>
        <v>0</v>
      </c>
    </row>
    <row r="220" spans="1:19" s="42" customFormat="1" x14ac:dyDescent="0.2">
      <c r="A220" s="63">
        <v>7</v>
      </c>
      <c r="B220" s="159"/>
      <c r="C220" s="159"/>
      <c r="D220" s="44" t="s">
        <v>47</v>
      </c>
      <c r="E220" s="28">
        <v>0</v>
      </c>
      <c r="F220" s="45">
        <v>2600</v>
      </c>
      <c r="G220" s="46">
        <f t="shared" si="60"/>
        <v>0</v>
      </c>
      <c r="H220" s="110"/>
      <c r="I220" s="110"/>
      <c r="J220" s="110"/>
      <c r="K220" s="110">
        <f t="shared" si="61"/>
        <v>0</v>
      </c>
      <c r="L220" s="110"/>
      <c r="M220" s="110"/>
      <c r="P220" s="78"/>
      <c r="Q220" s="121">
        <f t="shared" si="44"/>
        <v>0</v>
      </c>
    </row>
    <row r="221" spans="1:19" s="42" customFormat="1" x14ac:dyDescent="0.2">
      <c r="A221" s="63">
        <v>8</v>
      </c>
      <c r="B221" s="162" t="s">
        <v>17</v>
      </c>
      <c r="C221" s="153" t="s">
        <v>14</v>
      </c>
      <c r="D221" s="159"/>
      <c r="E221" s="28">
        <v>333.62</v>
      </c>
      <c r="F221" s="45">
        <v>2480</v>
      </c>
      <c r="G221" s="46">
        <f t="shared" si="60"/>
        <v>827377.6</v>
      </c>
      <c r="H221" s="110">
        <v>455.6</v>
      </c>
      <c r="I221" s="110">
        <f>14.8+1.8+362.6+26.7+3.1+15.5</f>
        <v>424.50000000000006</v>
      </c>
      <c r="J221" s="110"/>
      <c r="K221" s="110">
        <f t="shared" si="61"/>
        <v>880.10000000000014</v>
      </c>
      <c r="L221" s="110"/>
      <c r="M221" s="110"/>
      <c r="P221" s="78"/>
      <c r="Q221" s="121">
        <f t="shared" si="44"/>
        <v>333.62</v>
      </c>
      <c r="R221" s="42">
        <v>171.29</v>
      </c>
      <c r="S221" s="42">
        <v>162.33000000000001</v>
      </c>
    </row>
    <row r="222" spans="1:19" s="42" customFormat="1" x14ac:dyDescent="0.2">
      <c r="A222" s="63">
        <v>9</v>
      </c>
      <c r="B222" s="162"/>
      <c r="C222" s="153" t="s">
        <v>15</v>
      </c>
      <c r="D222" s="159"/>
      <c r="E222" s="28">
        <v>0</v>
      </c>
      <c r="F222" s="45">
        <v>1965.21</v>
      </c>
      <c r="G222" s="46">
        <f t="shared" si="60"/>
        <v>0</v>
      </c>
      <c r="H222" s="110"/>
      <c r="I222" s="110"/>
      <c r="J222" s="110"/>
      <c r="K222" s="110">
        <f t="shared" si="61"/>
        <v>0</v>
      </c>
      <c r="L222" s="110"/>
      <c r="M222" s="110"/>
      <c r="P222" s="78"/>
      <c r="Q222" s="121">
        <f t="shared" si="44"/>
        <v>0</v>
      </c>
    </row>
    <row r="223" spans="1:19" s="42" customFormat="1" ht="13.5" thickBot="1" x14ac:dyDescent="0.25">
      <c r="A223" s="63">
        <v>10</v>
      </c>
      <c r="B223" s="162"/>
      <c r="C223" s="153" t="s">
        <v>16</v>
      </c>
      <c r="D223" s="153"/>
      <c r="E223" s="29">
        <v>0</v>
      </c>
      <c r="F223" s="47">
        <v>1755.58</v>
      </c>
      <c r="G223" s="48">
        <f t="shared" si="60"/>
        <v>0</v>
      </c>
      <c r="H223" s="110"/>
      <c r="I223" s="110"/>
      <c r="J223" s="110"/>
      <c r="K223" s="110">
        <f t="shared" si="61"/>
        <v>0</v>
      </c>
      <c r="L223" s="110"/>
      <c r="M223" s="110"/>
      <c r="P223" s="78"/>
      <c r="Q223" s="121">
        <f t="shared" si="44"/>
        <v>0</v>
      </c>
    </row>
    <row r="224" spans="1:19" s="42" customFormat="1" x14ac:dyDescent="0.2">
      <c r="A224" s="145" t="s">
        <v>43</v>
      </c>
      <c r="B224" s="146"/>
      <c r="C224" s="146"/>
      <c r="D224" s="147"/>
      <c r="E224" s="31">
        <f>SUM(E214:E220)</f>
        <v>60.83</v>
      </c>
      <c r="F224" s="52"/>
      <c r="G224" s="53">
        <f>SUM(G214:G220)</f>
        <v>217718.86499999999</v>
      </c>
      <c r="H224" s="110">
        <f>SUM(H214:H220)</f>
        <v>65.850000000000009</v>
      </c>
      <c r="I224" s="110">
        <f>SUM(I214:I220)</f>
        <v>75.03</v>
      </c>
      <c r="J224" s="110">
        <f>SUM(J214:J220)</f>
        <v>0</v>
      </c>
      <c r="K224" s="110">
        <f>SUM(K214:K220)</f>
        <v>140.88</v>
      </c>
      <c r="L224" s="110"/>
      <c r="M224" s="110"/>
      <c r="O224" s="42">
        <f>+G224*1.2</f>
        <v>261262.63799999998</v>
      </c>
      <c r="P224" s="78"/>
      <c r="Q224" s="121">
        <f t="shared" si="44"/>
        <v>0</v>
      </c>
    </row>
    <row r="225" spans="1:19" s="42" customFormat="1" ht="13.5" thickBot="1" x14ac:dyDescent="0.25">
      <c r="A225" s="148" t="s">
        <v>44</v>
      </c>
      <c r="B225" s="149"/>
      <c r="C225" s="149"/>
      <c r="D225" s="150"/>
      <c r="E225" s="32">
        <f>SUM(E221:E223)</f>
        <v>333.62</v>
      </c>
      <c r="F225" s="33"/>
      <c r="G225" s="54">
        <f>SUM(G221:G223)</f>
        <v>827377.6</v>
      </c>
      <c r="H225" s="110">
        <f>SUM(H221:H223)</f>
        <v>455.6</v>
      </c>
      <c r="I225" s="110">
        <f>SUM(I221:I223)</f>
        <v>424.50000000000006</v>
      </c>
      <c r="J225" s="110">
        <f>SUM(J221:J223)</f>
        <v>0</v>
      </c>
      <c r="K225" s="110">
        <f>SUM(K221:K223)</f>
        <v>880.10000000000014</v>
      </c>
      <c r="L225" s="110"/>
      <c r="M225" s="110"/>
      <c r="O225" s="42">
        <f>+G225*1.1</f>
        <v>910115.3600000001</v>
      </c>
      <c r="P225" s="78"/>
      <c r="Q225" s="121">
        <f t="shared" si="44"/>
        <v>0</v>
      </c>
    </row>
    <row r="226" spans="1:19" s="42" customFormat="1" ht="13.5" thickBot="1" x14ac:dyDescent="0.25">
      <c r="A226" s="151" t="s">
        <v>18</v>
      </c>
      <c r="B226" s="152"/>
      <c r="C226" s="152"/>
      <c r="D226" s="152"/>
      <c r="E226" s="33">
        <f>SUM(E224:E225)</f>
        <v>394.45</v>
      </c>
      <c r="F226" s="33"/>
      <c r="G226" s="55">
        <f>SUM(G224:G225)</f>
        <v>1045096.465</v>
      </c>
      <c r="H226" s="110">
        <f>SUM(H224:H225)</f>
        <v>521.45000000000005</v>
      </c>
      <c r="I226" s="110">
        <f t="shared" ref="I226:K226" si="62">SUM(I224:I225)</f>
        <v>499.53000000000009</v>
      </c>
      <c r="J226" s="110">
        <f t="shared" si="62"/>
        <v>0</v>
      </c>
      <c r="K226" s="110">
        <f t="shared" si="62"/>
        <v>1020.9800000000001</v>
      </c>
      <c r="L226" s="110"/>
      <c r="M226" s="110"/>
      <c r="O226" s="42">
        <f>+O225+O224</f>
        <v>1171377.9980000001</v>
      </c>
      <c r="P226" s="78">
        <f>+O226*0.1</f>
        <v>117137.79980000002</v>
      </c>
      <c r="Q226" s="121">
        <f t="shared" si="44"/>
        <v>0</v>
      </c>
    </row>
    <row r="227" spans="1:19" ht="13.5" thickBot="1" x14ac:dyDescent="0.25">
      <c r="Q227" s="121">
        <f t="shared" si="44"/>
        <v>0</v>
      </c>
    </row>
    <row r="228" spans="1:19" ht="14.25" thickBot="1" x14ac:dyDescent="0.25">
      <c r="A228" s="154" t="s">
        <v>114</v>
      </c>
      <c r="B228" s="155"/>
      <c r="C228" s="155"/>
      <c r="D228" s="155"/>
      <c r="E228" s="155"/>
      <c r="F228" s="155"/>
      <c r="G228" s="156"/>
      <c r="H228" s="111">
        <v>22</v>
      </c>
      <c r="I228" s="111">
        <v>23</v>
      </c>
      <c r="J228" s="111"/>
      <c r="K228" s="111" t="s">
        <v>81</v>
      </c>
      <c r="Q228" s="121">
        <f t="shared" si="44"/>
        <v>85</v>
      </c>
      <c r="R228" s="37">
        <v>42</v>
      </c>
      <c r="S228" s="37">
        <v>43</v>
      </c>
    </row>
    <row r="229" spans="1:19" s="42" customFormat="1" x14ac:dyDescent="0.2">
      <c r="A229" s="63">
        <v>1</v>
      </c>
      <c r="B229" s="160" t="s">
        <v>11</v>
      </c>
      <c r="C229" s="161"/>
      <c r="D229" s="62" t="s">
        <v>10</v>
      </c>
      <c r="E229" s="82">
        <v>0</v>
      </c>
      <c r="F229" s="65">
        <v>16966.59</v>
      </c>
      <c r="G229" s="66">
        <f t="shared" ref="G229:G238" si="63">F229*E229</f>
        <v>0</v>
      </c>
      <c r="H229" s="109">
        <v>1.57</v>
      </c>
      <c r="I229" s="110">
        <v>1.88</v>
      </c>
      <c r="J229" s="110"/>
      <c r="K229" s="110">
        <f t="shared" ref="K229:K238" si="64">SUM(H229:J229)</f>
        <v>3.45</v>
      </c>
      <c r="L229" s="110"/>
      <c r="M229" s="110"/>
      <c r="P229" s="78"/>
      <c r="Q229" s="121">
        <f t="shared" si="44"/>
        <v>0</v>
      </c>
    </row>
    <row r="230" spans="1:19" s="42" customFormat="1" x14ac:dyDescent="0.2">
      <c r="A230" s="63">
        <v>2</v>
      </c>
      <c r="B230" s="159"/>
      <c r="C230" s="159"/>
      <c r="D230" s="44" t="s">
        <v>12</v>
      </c>
      <c r="E230" s="26">
        <v>0</v>
      </c>
      <c r="F230" s="45">
        <v>9550.75</v>
      </c>
      <c r="G230" s="46">
        <f t="shared" si="63"/>
        <v>0</v>
      </c>
      <c r="H230" s="110">
        <v>3.14</v>
      </c>
      <c r="I230" s="110">
        <v>3.13</v>
      </c>
      <c r="J230" s="110"/>
      <c r="K230" s="110">
        <f t="shared" si="64"/>
        <v>6.27</v>
      </c>
      <c r="L230" s="110"/>
      <c r="M230" s="110"/>
      <c r="P230" s="78"/>
      <c r="Q230" s="121">
        <f t="shared" si="44"/>
        <v>0</v>
      </c>
    </row>
    <row r="231" spans="1:19" s="42" customFormat="1" x14ac:dyDescent="0.2">
      <c r="A231" s="63">
        <v>3</v>
      </c>
      <c r="B231" s="159"/>
      <c r="C231" s="159"/>
      <c r="D231" s="44" t="s">
        <v>5</v>
      </c>
      <c r="E231" s="26">
        <v>0</v>
      </c>
      <c r="F231" s="45">
        <v>5120.5</v>
      </c>
      <c r="G231" s="46">
        <f t="shared" si="63"/>
        <v>0</v>
      </c>
      <c r="H231" s="110">
        <v>19.68</v>
      </c>
      <c r="I231" s="110">
        <v>20.63</v>
      </c>
      <c r="J231" s="110"/>
      <c r="K231" s="110">
        <f t="shared" si="64"/>
        <v>40.31</v>
      </c>
      <c r="L231" s="110"/>
      <c r="M231" s="110"/>
      <c r="P231" s="78"/>
      <c r="Q231" s="121">
        <f t="shared" si="44"/>
        <v>0</v>
      </c>
    </row>
    <row r="232" spans="1:19" s="42" customFormat="1" x14ac:dyDescent="0.2">
      <c r="A232" s="63">
        <v>4</v>
      </c>
      <c r="B232" s="159"/>
      <c r="C232" s="159"/>
      <c r="D232" s="44" t="s">
        <v>6</v>
      </c>
      <c r="E232" s="26">
        <v>38.31</v>
      </c>
      <c r="F232" s="45">
        <v>3850</v>
      </c>
      <c r="G232" s="46">
        <f t="shared" si="63"/>
        <v>147493.5</v>
      </c>
      <c r="H232" s="110">
        <v>23.34</v>
      </c>
      <c r="I232" s="110">
        <v>26.88</v>
      </c>
      <c r="J232" s="110"/>
      <c r="K232" s="110">
        <f t="shared" si="64"/>
        <v>50.22</v>
      </c>
      <c r="L232" s="110"/>
      <c r="M232" s="110"/>
      <c r="P232" s="78"/>
      <c r="Q232" s="121">
        <f t="shared" si="44"/>
        <v>38.31</v>
      </c>
      <c r="R232" s="42">
        <v>16.21</v>
      </c>
      <c r="S232" s="42">
        <v>22.1</v>
      </c>
    </row>
    <row r="233" spans="1:19" s="42" customFormat="1" x14ac:dyDescent="0.2">
      <c r="A233" s="63">
        <v>5</v>
      </c>
      <c r="B233" s="159"/>
      <c r="C233" s="159"/>
      <c r="D233" s="44" t="s">
        <v>7</v>
      </c>
      <c r="E233" s="26">
        <v>0</v>
      </c>
      <c r="F233" s="45">
        <v>3000</v>
      </c>
      <c r="G233" s="46">
        <f t="shared" si="63"/>
        <v>0</v>
      </c>
      <c r="H233" s="110">
        <v>18.12</v>
      </c>
      <c r="I233" s="110">
        <v>22.51</v>
      </c>
      <c r="J233" s="110"/>
      <c r="K233" s="110">
        <f t="shared" si="64"/>
        <v>40.630000000000003</v>
      </c>
      <c r="L233" s="110"/>
      <c r="M233" s="110"/>
      <c r="P233" s="78"/>
      <c r="Q233" s="121">
        <f t="shared" si="44"/>
        <v>0</v>
      </c>
    </row>
    <row r="234" spans="1:19" s="42" customFormat="1" x14ac:dyDescent="0.2">
      <c r="A234" s="63">
        <v>6</v>
      </c>
      <c r="B234" s="159"/>
      <c r="C234" s="159"/>
      <c r="D234" s="44" t="s">
        <v>13</v>
      </c>
      <c r="E234" s="28">
        <v>0</v>
      </c>
      <c r="F234" s="45">
        <v>2747.25</v>
      </c>
      <c r="G234" s="46">
        <f t="shared" si="63"/>
        <v>0</v>
      </c>
      <c r="H234" s="110"/>
      <c r="I234" s="110"/>
      <c r="J234" s="110"/>
      <c r="K234" s="110">
        <f t="shared" si="64"/>
        <v>0</v>
      </c>
      <c r="L234" s="110"/>
      <c r="M234" s="110"/>
      <c r="P234" s="78"/>
      <c r="Q234" s="121">
        <f t="shared" si="44"/>
        <v>0</v>
      </c>
    </row>
    <row r="235" spans="1:19" s="42" customFormat="1" x14ac:dyDescent="0.2">
      <c r="A235" s="63">
        <v>7</v>
      </c>
      <c r="B235" s="159"/>
      <c r="C235" s="159"/>
      <c r="D235" s="44" t="s">
        <v>47</v>
      </c>
      <c r="E235" s="28">
        <v>0</v>
      </c>
      <c r="F235" s="45">
        <v>2600</v>
      </c>
      <c r="G235" s="46">
        <f t="shared" si="63"/>
        <v>0</v>
      </c>
      <c r="H235" s="110"/>
      <c r="I235" s="110"/>
      <c r="J235" s="110"/>
      <c r="K235" s="110">
        <f t="shared" si="64"/>
        <v>0</v>
      </c>
      <c r="L235" s="110"/>
      <c r="M235" s="110"/>
      <c r="P235" s="78"/>
      <c r="Q235" s="121">
        <f t="shared" si="44"/>
        <v>0</v>
      </c>
    </row>
    <row r="236" spans="1:19" s="42" customFormat="1" x14ac:dyDescent="0.2">
      <c r="A236" s="63">
        <v>8</v>
      </c>
      <c r="B236" s="162" t="s">
        <v>17</v>
      </c>
      <c r="C236" s="153" t="s">
        <v>14</v>
      </c>
      <c r="D236" s="159"/>
      <c r="E236" s="28">
        <v>210.69</v>
      </c>
      <c r="F236" s="45">
        <v>2480</v>
      </c>
      <c r="G236" s="46">
        <f t="shared" si="63"/>
        <v>522511.2</v>
      </c>
      <c r="H236" s="110">
        <v>455.6</v>
      </c>
      <c r="I236" s="110">
        <f>14.8+1.8+362.6+26.7+3.1+15.5</f>
        <v>424.50000000000006</v>
      </c>
      <c r="J236" s="110"/>
      <c r="K236" s="110">
        <f t="shared" si="64"/>
        <v>880.10000000000014</v>
      </c>
      <c r="L236" s="110"/>
      <c r="M236" s="110"/>
      <c r="P236" s="78"/>
      <c r="Q236" s="121">
        <f t="shared" si="44"/>
        <v>210.69</v>
      </c>
      <c r="R236" s="42">
        <v>89.13</v>
      </c>
      <c r="S236" s="42">
        <v>121.56</v>
      </c>
    </row>
    <row r="237" spans="1:19" s="42" customFormat="1" x14ac:dyDescent="0.2">
      <c r="A237" s="63">
        <v>9</v>
      </c>
      <c r="B237" s="162"/>
      <c r="C237" s="153" t="s">
        <v>15</v>
      </c>
      <c r="D237" s="159"/>
      <c r="E237" s="28">
        <v>0</v>
      </c>
      <c r="F237" s="45">
        <v>1965.21</v>
      </c>
      <c r="G237" s="46">
        <f t="shared" si="63"/>
        <v>0</v>
      </c>
      <c r="H237" s="110"/>
      <c r="I237" s="110"/>
      <c r="J237" s="110"/>
      <c r="K237" s="110">
        <f t="shared" si="64"/>
        <v>0</v>
      </c>
      <c r="L237" s="110"/>
      <c r="M237" s="110"/>
      <c r="P237" s="78"/>
      <c r="Q237" s="121">
        <f t="shared" si="44"/>
        <v>0</v>
      </c>
    </row>
    <row r="238" spans="1:19" s="42" customFormat="1" ht="13.5" thickBot="1" x14ac:dyDescent="0.25">
      <c r="A238" s="63">
        <v>10</v>
      </c>
      <c r="B238" s="162"/>
      <c r="C238" s="153" t="s">
        <v>16</v>
      </c>
      <c r="D238" s="153"/>
      <c r="E238" s="29">
        <v>0</v>
      </c>
      <c r="F238" s="47">
        <v>1755.58</v>
      </c>
      <c r="G238" s="48">
        <f t="shared" si="63"/>
        <v>0</v>
      </c>
      <c r="H238" s="110"/>
      <c r="I238" s="110"/>
      <c r="J238" s="110"/>
      <c r="K238" s="110">
        <f t="shared" si="64"/>
        <v>0</v>
      </c>
      <c r="L238" s="110"/>
      <c r="M238" s="110"/>
      <c r="P238" s="78"/>
      <c r="Q238" s="121">
        <f t="shared" si="44"/>
        <v>0</v>
      </c>
    </row>
    <row r="239" spans="1:19" s="42" customFormat="1" x14ac:dyDescent="0.2">
      <c r="A239" s="145" t="s">
        <v>43</v>
      </c>
      <c r="B239" s="146"/>
      <c r="C239" s="146"/>
      <c r="D239" s="147"/>
      <c r="E239" s="31">
        <f>SUM(E229:E235)</f>
        <v>38.31</v>
      </c>
      <c r="F239" s="52"/>
      <c r="G239" s="53">
        <f>SUM(G229:G235)</f>
        <v>147493.5</v>
      </c>
      <c r="H239" s="110">
        <f>SUM(H229:H235)</f>
        <v>65.850000000000009</v>
      </c>
      <c r="I239" s="110">
        <f>SUM(I229:I235)</f>
        <v>75.03</v>
      </c>
      <c r="J239" s="110">
        <f>SUM(J229:J235)</f>
        <v>0</v>
      </c>
      <c r="K239" s="110">
        <f>SUM(K229:K235)</f>
        <v>140.88</v>
      </c>
      <c r="L239" s="110"/>
      <c r="M239" s="110"/>
      <c r="O239" s="42">
        <f>+G239*1.2</f>
        <v>176992.19999999998</v>
      </c>
      <c r="P239" s="78"/>
      <c r="Q239" s="121">
        <f t="shared" ref="Q239:Q265" si="65">SUM(R239:AA239)</f>
        <v>0</v>
      </c>
    </row>
    <row r="240" spans="1:19" s="42" customFormat="1" x14ac:dyDescent="0.2">
      <c r="A240" s="148" t="s">
        <v>44</v>
      </c>
      <c r="B240" s="149"/>
      <c r="C240" s="149"/>
      <c r="D240" s="150"/>
      <c r="E240" s="32">
        <f>SUM(E236:E238)</f>
        <v>210.69</v>
      </c>
      <c r="F240" s="33"/>
      <c r="G240" s="54">
        <f>SUM(G236:G238)</f>
        <v>522511.2</v>
      </c>
      <c r="H240" s="110">
        <f>SUM(H236:H238)</f>
        <v>455.6</v>
      </c>
      <c r="I240" s="110">
        <f>SUM(I236:I238)</f>
        <v>424.50000000000006</v>
      </c>
      <c r="J240" s="110">
        <f>SUM(J236:J238)</f>
        <v>0</v>
      </c>
      <c r="K240" s="110">
        <f>SUM(K236:K238)</f>
        <v>880.10000000000014</v>
      </c>
      <c r="L240" s="110"/>
      <c r="M240" s="110"/>
      <c r="O240" s="42">
        <f>+G240*1.1</f>
        <v>574762.32000000007</v>
      </c>
      <c r="P240" s="78"/>
      <c r="Q240" s="121">
        <f t="shared" si="65"/>
        <v>0</v>
      </c>
    </row>
    <row r="241" spans="1:20" s="42" customFormat="1" x14ac:dyDescent="0.2">
      <c r="A241" s="151" t="s">
        <v>18</v>
      </c>
      <c r="B241" s="152"/>
      <c r="C241" s="152"/>
      <c r="D241" s="152"/>
      <c r="E241" s="33">
        <f>SUM(E239:E240)</f>
        <v>249</v>
      </c>
      <c r="F241" s="33"/>
      <c r="G241" s="55">
        <f>SUM(G239:G240)</f>
        <v>670004.69999999995</v>
      </c>
      <c r="H241" s="110">
        <f>SUM(H239:H240)</f>
        <v>521.45000000000005</v>
      </c>
      <c r="I241" s="110">
        <f t="shared" ref="I241:K241" si="66">SUM(I239:I240)</f>
        <v>499.53000000000009</v>
      </c>
      <c r="J241" s="110">
        <f t="shared" si="66"/>
        <v>0</v>
      </c>
      <c r="K241" s="110">
        <f t="shared" si="66"/>
        <v>1020.9800000000001</v>
      </c>
      <c r="L241" s="110"/>
      <c r="M241" s="110"/>
      <c r="O241" s="42">
        <f>+O240+O239</f>
        <v>751754.52</v>
      </c>
      <c r="P241" s="78">
        <f>+O241*0.1</f>
        <v>75175.452000000005</v>
      </c>
      <c r="Q241" s="121">
        <f t="shared" si="65"/>
        <v>0</v>
      </c>
    </row>
    <row r="242" spans="1:20" x14ac:dyDescent="0.2">
      <c r="Q242" s="121">
        <f t="shared" si="65"/>
        <v>0</v>
      </c>
    </row>
    <row r="243" spans="1:20" ht="13.5" x14ac:dyDescent="0.2">
      <c r="A243" s="168" t="s">
        <v>115</v>
      </c>
      <c r="B243" s="169"/>
      <c r="C243" s="169"/>
      <c r="D243" s="169"/>
      <c r="E243" s="169"/>
      <c r="F243" s="169"/>
      <c r="G243" s="170"/>
      <c r="H243" s="111">
        <v>22</v>
      </c>
      <c r="I243" s="111">
        <v>23</v>
      </c>
      <c r="J243" s="111"/>
      <c r="K243" s="111" t="s">
        <v>81</v>
      </c>
      <c r="Q243" s="121">
        <f t="shared" si="65"/>
        <v>285</v>
      </c>
      <c r="R243" s="37">
        <v>94</v>
      </c>
      <c r="S243" s="37">
        <v>95</v>
      </c>
      <c r="T243" s="37">
        <v>96</v>
      </c>
    </row>
    <row r="244" spans="1:20" s="42" customFormat="1" x14ac:dyDescent="0.2">
      <c r="A244" s="38">
        <v>1</v>
      </c>
      <c r="B244" s="157" t="s">
        <v>2</v>
      </c>
      <c r="C244" s="158"/>
      <c r="D244" s="39" t="s">
        <v>3</v>
      </c>
      <c r="E244" s="35">
        <v>0</v>
      </c>
      <c r="F244" s="40">
        <v>21967.91</v>
      </c>
      <c r="G244" s="41">
        <f>F244*E244</f>
        <v>0</v>
      </c>
      <c r="H244" s="109"/>
      <c r="I244" s="110"/>
      <c r="J244" s="110"/>
      <c r="K244" s="110">
        <f>SUM(H244:J244)</f>
        <v>0</v>
      </c>
      <c r="L244" s="110"/>
      <c r="M244" s="110"/>
      <c r="P244" s="78"/>
      <c r="Q244" s="121">
        <f t="shared" si="65"/>
        <v>0</v>
      </c>
    </row>
    <row r="245" spans="1:20" s="42" customFormat="1" x14ac:dyDescent="0.2">
      <c r="A245" s="43">
        <v>2</v>
      </c>
      <c r="B245" s="159"/>
      <c r="C245" s="159"/>
      <c r="D245" s="44" t="s">
        <v>4</v>
      </c>
      <c r="E245" s="36">
        <v>0</v>
      </c>
      <c r="F245" s="45">
        <v>13321</v>
      </c>
      <c r="G245" s="46">
        <f t="shared" ref="G245:G266" si="67">F245*E245</f>
        <v>0</v>
      </c>
      <c r="H245" s="110">
        <v>0.26</v>
      </c>
      <c r="I245" s="110"/>
      <c r="J245" s="110"/>
      <c r="K245" s="110">
        <f t="shared" ref="K245:K266" si="68">SUM(H245:J245)</f>
        <v>0.26</v>
      </c>
      <c r="L245" s="110"/>
      <c r="M245" s="110"/>
      <c r="P245" s="78"/>
      <c r="Q245" s="121">
        <f t="shared" si="65"/>
        <v>0</v>
      </c>
    </row>
    <row r="246" spans="1:20" s="42" customFormat="1" x14ac:dyDescent="0.2">
      <c r="A246" s="43">
        <v>3</v>
      </c>
      <c r="B246" s="159"/>
      <c r="C246" s="159"/>
      <c r="D246" s="44" t="s">
        <v>5</v>
      </c>
      <c r="E246" s="26">
        <v>0</v>
      </c>
      <c r="F246" s="45">
        <v>11341.91</v>
      </c>
      <c r="G246" s="46">
        <f t="shared" si="67"/>
        <v>0</v>
      </c>
      <c r="H246" s="110">
        <v>0.78</v>
      </c>
      <c r="I246" s="110"/>
      <c r="J246" s="110"/>
      <c r="K246" s="110">
        <f t="shared" si="68"/>
        <v>0.78</v>
      </c>
      <c r="L246" s="110"/>
      <c r="M246" s="110"/>
      <c r="P246" s="78"/>
      <c r="Q246" s="121">
        <f t="shared" si="65"/>
        <v>0</v>
      </c>
    </row>
    <row r="247" spans="1:20" s="42" customFormat="1" x14ac:dyDescent="0.2">
      <c r="A247" s="43">
        <v>4</v>
      </c>
      <c r="B247" s="159"/>
      <c r="C247" s="159"/>
      <c r="D247" s="44" t="s">
        <v>6</v>
      </c>
      <c r="E247" s="26">
        <v>0.76</v>
      </c>
      <c r="F247" s="45">
        <v>7531.34</v>
      </c>
      <c r="G247" s="46">
        <f t="shared" si="67"/>
        <v>5723.8184000000001</v>
      </c>
      <c r="H247" s="110">
        <v>0.78</v>
      </c>
      <c r="I247" s="110"/>
      <c r="J247" s="110"/>
      <c r="K247" s="110">
        <f t="shared" si="68"/>
        <v>0.78</v>
      </c>
      <c r="L247" s="110"/>
      <c r="M247" s="110"/>
      <c r="P247" s="78"/>
      <c r="Q247" s="121">
        <f t="shared" si="65"/>
        <v>0.76</v>
      </c>
      <c r="R247" s="42">
        <v>0.76</v>
      </c>
    </row>
    <row r="248" spans="1:20" s="42" customFormat="1" x14ac:dyDescent="0.2">
      <c r="A248" s="43">
        <v>5</v>
      </c>
      <c r="B248" s="159"/>
      <c r="C248" s="159"/>
      <c r="D248" s="44" t="s">
        <v>7</v>
      </c>
      <c r="E248" s="36">
        <v>0</v>
      </c>
      <c r="F248" s="45">
        <v>4495.34</v>
      </c>
      <c r="G248" s="46">
        <f t="shared" si="67"/>
        <v>0</v>
      </c>
      <c r="H248" s="110">
        <v>0.78</v>
      </c>
      <c r="I248" s="110"/>
      <c r="J248" s="110"/>
      <c r="K248" s="110">
        <f t="shared" si="68"/>
        <v>0.78</v>
      </c>
      <c r="L248" s="110"/>
      <c r="M248" s="110"/>
      <c r="P248" s="78"/>
      <c r="Q248" s="121">
        <f t="shared" si="65"/>
        <v>0</v>
      </c>
    </row>
    <row r="249" spans="1:20" s="42" customFormat="1" x14ac:dyDescent="0.2">
      <c r="A249" s="43">
        <v>6</v>
      </c>
      <c r="B249" s="159"/>
      <c r="C249" s="159"/>
      <c r="D249" s="44" t="s">
        <v>47</v>
      </c>
      <c r="E249" s="36">
        <v>0</v>
      </c>
      <c r="F249" s="45">
        <v>2900</v>
      </c>
      <c r="G249" s="46">
        <f t="shared" si="67"/>
        <v>0</v>
      </c>
      <c r="H249" s="110"/>
      <c r="I249" s="110"/>
      <c r="J249" s="110"/>
      <c r="K249" s="110">
        <f t="shared" si="68"/>
        <v>0</v>
      </c>
      <c r="L249" s="110"/>
      <c r="M249" s="110"/>
      <c r="P249" s="78"/>
      <c r="Q249" s="121">
        <f t="shared" si="65"/>
        <v>0</v>
      </c>
    </row>
    <row r="250" spans="1:20" s="42" customFormat="1" x14ac:dyDescent="0.2">
      <c r="A250" s="43">
        <v>7</v>
      </c>
      <c r="B250" s="159"/>
      <c r="C250" s="159"/>
      <c r="D250" s="44" t="s">
        <v>13</v>
      </c>
      <c r="E250" s="36">
        <v>0</v>
      </c>
      <c r="F250" s="45">
        <v>2747.25</v>
      </c>
      <c r="G250" s="46">
        <f t="shared" si="67"/>
        <v>0</v>
      </c>
      <c r="H250" s="110"/>
      <c r="I250" s="110"/>
      <c r="J250" s="110"/>
      <c r="K250" s="110">
        <f t="shared" si="68"/>
        <v>0</v>
      </c>
      <c r="L250" s="110"/>
      <c r="M250" s="110"/>
      <c r="P250" s="78"/>
      <c r="Q250" s="121">
        <f t="shared" si="65"/>
        <v>0</v>
      </c>
    </row>
    <row r="251" spans="1:20" s="42" customFormat="1" x14ac:dyDescent="0.2">
      <c r="A251" s="43">
        <v>8</v>
      </c>
      <c r="B251" s="153" t="s">
        <v>11</v>
      </c>
      <c r="C251" s="159"/>
      <c r="D251" s="44" t="s">
        <v>10</v>
      </c>
      <c r="E251" s="28">
        <v>0</v>
      </c>
      <c r="F251" s="45">
        <v>16966.59</v>
      </c>
      <c r="G251" s="46">
        <f t="shared" si="67"/>
        <v>0</v>
      </c>
      <c r="H251" s="109">
        <v>1.57</v>
      </c>
      <c r="I251" s="110">
        <v>1.88</v>
      </c>
      <c r="J251" s="110"/>
      <c r="K251" s="110">
        <f t="shared" si="68"/>
        <v>3.45</v>
      </c>
      <c r="L251" s="110"/>
      <c r="M251" s="110"/>
      <c r="P251" s="78"/>
      <c r="Q251" s="121">
        <f t="shared" si="65"/>
        <v>0</v>
      </c>
    </row>
    <row r="252" spans="1:20" s="42" customFormat="1" x14ac:dyDescent="0.2">
      <c r="A252" s="43">
        <v>9</v>
      </c>
      <c r="B252" s="159"/>
      <c r="C252" s="159"/>
      <c r="D252" s="44" t="s">
        <v>12</v>
      </c>
      <c r="E252" s="26">
        <v>0</v>
      </c>
      <c r="F252" s="45">
        <v>9550.75</v>
      </c>
      <c r="G252" s="46">
        <f t="shared" si="67"/>
        <v>0</v>
      </c>
      <c r="H252" s="110">
        <v>3.14</v>
      </c>
      <c r="I252" s="110">
        <v>3.13</v>
      </c>
      <c r="J252" s="110"/>
      <c r="K252" s="110">
        <f t="shared" si="68"/>
        <v>6.27</v>
      </c>
      <c r="L252" s="110"/>
      <c r="M252" s="110"/>
      <c r="P252" s="78"/>
      <c r="Q252" s="121">
        <f t="shared" si="65"/>
        <v>0</v>
      </c>
    </row>
    <row r="253" spans="1:20" s="42" customFormat="1" ht="15" x14ac:dyDescent="0.25">
      <c r="A253" s="43">
        <v>10</v>
      </c>
      <c r="B253" s="159"/>
      <c r="C253" s="159"/>
      <c r="D253" s="44" t="s">
        <v>5</v>
      </c>
      <c r="E253" s="26">
        <v>4.25</v>
      </c>
      <c r="F253" s="45">
        <v>5120.5</v>
      </c>
      <c r="G253" s="46">
        <f t="shared" si="67"/>
        <v>21762.125</v>
      </c>
      <c r="H253" s="110">
        <v>19.68</v>
      </c>
      <c r="I253" s="110">
        <v>20.63</v>
      </c>
      <c r="J253" s="110"/>
      <c r="K253" s="110">
        <f t="shared" si="68"/>
        <v>40.31</v>
      </c>
      <c r="L253" s="110"/>
      <c r="M253" s="110"/>
      <c r="P253" s="78"/>
      <c r="Q253" s="121">
        <f t="shared" si="65"/>
        <v>4.2508499823743477</v>
      </c>
      <c r="S253" s="120">
        <v>1.2104399778181687</v>
      </c>
      <c r="T253" s="120">
        <v>3.040410004556179</v>
      </c>
    </row>
    <row r="254" spans="1:20" s="42" customFormat="1" ht="15" x14ac:dyDescent="0.25">
      <c r="A254" s="43">
        <v>11</v>
      </c>
      <c r="B254" s="159"/>
      <c r="C254" s="159"/>
      <c r="D254" s="44" t="s">
        <v>6</v>
      </c>
      <c r="E254" s="26">
        <v>17.62</v>
      </c>
      <c r="F254" s="45">
        <v>3850</v>
      </c>
      <c r="G254" s="46">
        <f t="shared" si="67"/>
        <v>67837</v>
      </c>
      <c r="H254" s="110">
        <v>23.34</v>
      </c>
      <c r="I254" s="110">
        <v>26.88</v>
      </c>
      <c r="J254" s="110"/>
      <c r="K254" s="110">
        <f t="shared" si="68"/>
        <v>50.22</v>
      </c>
      <c r="L254" s="110"/>
      <c r="M254" s="110"/>
      <c r="P254" s="78"/>
      <c r="Q254" s="121">
        <f t="shared" si="65"/>
        <v>17.622930019395426</v>
      </c>
      <c r="S254" s="120">
        <v>2.4208799779880792</v>
      </c>
      <c r="T254" s="120">
        <v>15.202050041407347</v>
      </c>
    </row>
    <row r="255" spans="1:20" s="42" customFormat="1" ht="15" x14ac:dyDescent="0.25">
      <c r="A255" s="43">
        <v>12</v>
      </c>
      <c r="B255" s="159"/>
      <c r="C255" s="159"/>
      <c r="D255" s="44" t="s">
        <v>7</v>
      </c>
      <c r="E255" s="26">
        <v>17.62</v>
      </c>
      <c r="F255" s="45">
        <v>3000</v>
      </c>
      <c r="G255" s="46">
        <f t="shared" si="67"/>
        <v>52860</v>
      </c>
      <c r="H255" s="110">
        <v>18.12</v>
      </c>
      <c r="I255" s="110">
        <v>22.51</v>
      </c>
      <c r="J255" s="110"/>
      <c r="K255" s="110">
        <f t="shared" si="68"/>
        <v>40.630000000000003</v>
      </c>
      <c r="L255" s="110"/>
      <c r="M255" s="110"/>
      <c r="P255" s="78"/>
      <c r="Q255" s="121">
        <f t="shared" si="65"/>
        <v>17.622930019395426</v>
      </c>
      <c r="S255" s="120">
        <v>2.4208799779880792</v>
      </c>
      <c r="T255" s="120">
        <v>15.202050041407347</v>
      </c>
    </row>
    <row r="256" spans="1:20" s="42" customFormat="1" x14ac:dyDescent="0.2">
      <c r="A256" s="43">
        <v>13</v>
      </c>
      <c r="B256" s="159"/>
      <c r="C256" s="159"/>
      <c r="D256" s="44" t="s">
        <v>13</v>
      </c>
      <c r="E256" s="28">
        <v>0</v>
      </c>
      <c r="F256" s="45">
        <v>2747.25</v>
      </c>
      <c r="G256" s="46">
        <f t="shared" si="67"/>
        <v>0</v>
      </c>
      <c r="H256" s="110"/>
      <c r="I256" s="110"/>
      <c r="J256" s="110"/>
      <c r="K256" s="110">
        <f t="shared" si="68"/>
        <v>0</v>
      </c>
      <c r="L256" s="110"/>
      <c r="M256" s="110"/>
      <c r="P256" s="78"/>
      <c r="Q256" s="121">
        <f t="shared" si="65"/>
        <v>0</v>
      </c>
    </row>
    <row r="257" spans="1:20" s="42" customFormat="1" x14ac:dyDescent="0.2">
      <c r="A257" s="43">
        <v>14</v>
      </c>
      <c r="B257" s="159"/>
      <c r="C257" s="159"/>
      <c r="D257" s="44" t="s">
        <v>47</v>
      </c>
      <c r="E257" s="28">
        <v>0</v>
      </c>
      <c r="F257" s="45">
        <v>2600</v>
      </c>
      <c r="G257" s="46">
        <f t="shared" si="67"/>
        <v>0</v>
      </c>
      <c r="H257" s="110"/>
      <c r="I257" s="110"/>
      <c r="J257" s="110"/>
      <c r="K257" s="110">
        <f t="shared" si="68"/>
        <v>0</v>
      </c>
      <c r="L257" s="110"/>
      <c r="M257" s="110"/>
      <c r="P257" s="78"/>
      <c r="Q257" s="121">
        <f t="shared" si="65"/>
        <v>0</v>
      </c>
    </row>
    <row r="258" spans="1:20" s="42" customFormat="1" x14ac:dyDescent="0.2">
      <c r="A258" s="43">
        <v>15</v>
      </c>
      <c r="B258" s="153" t="s">
        <v>107</v>
      </c>
      <c r="C258" s="153"/>
      <c r="D258" s="44" t="s">
        <v>10</v>
      </c>
      <c r="E258" s="28">
        <v>0</v>
      </c>
      <c r="F258" s="45">
        <v>18938.34</v>
      </c>
      <c r="G258" s="46">
        <f t="shared" si="67"/>
        <v>0</v>
      </c>
      <c r="H258" s="110">
        <v>0.13</v>
      </c>
      <c r="I258" s="110">
        <v>0.08</v>
      </c>
      <c r="J258" s="110"/>
      <c r="K258" s="110">
        <f t="shared" si="68"/>
        <v>0.21000000000000002</v>
      </c>
      <c r="L258" s="110"/>
      <c r="M258" s="110"/>
      <c r="P258" s="78"/>
      <c r="Q258" s="121">
        <f t="shared" si="65"/>
        <v>0</v>
      </c>
    </row>
    <row r="259" spans="1:20" s="42" customFormat="1" ht="15" x14ac:dyDescent="0.25">
      <c r="A259" s="43">
        <v>16</v>
      </c>
      <c r="B259" s="153"/>
      <c r="C259" s="153"/>
      <c r="D259" s="44" t="s">
        <v>5</v>
      </c>
      <c r="E259" s="26">
        <v>1.02</v>
      </c>
      <c r="F259" s="45">
        <v>8728.5</v>
      </c>
      <c r="G259" s="46">
        <f t="shared" si="67"/>
        <v>8903.07</v>
      </c>
      <c r="H259" s="110">
        <v>1.52</v>
      </c>
      <c r="I259" s="110">
        <v>1.0900000000000001</v>
      </c>
      <c r="J259" s="110"/>
      <c r="K259" s="110">
        <f t="shared" si="68"/>
        <v>2.6100000000000003</v>
      </c>
      <c r="L259" s="110"/>
      <c r="M259" s="110"/>
      <c r="P259" s="78"/>
      <c r="Q259" s="121">
        <f t="shared" si="65"/>
        <v>1.0246501127257943</v>
      </c>
      <c r="T259" s="120">
        <v>1.0246501127257943</v>
      </c>
    </row>
    <row r="260" spans="1:20" s="42" customFormat="1" ht="15" x14ac:dyDescent="0.25">
      <c r="A260" s="43">
        <v>17</v>
      </c>
      <c r="B260" s="153"/>
      <c r="C260" s="153"/>
      <c r="D260" s="44" t="s">
        <v>6</v>
      </c>
      <c r="E260" s="26">
        <v>1.02</v>
      </c>
      <c r="F260" s="45">
        <v>6385.5</v>
      </c>
      <c r="G260" s="46">
        <f t="shared" si="67"/>
        <v>6513.21</v>
      </c>
      <c r="H260" s="110">
        <v>1.65</v>
      </c>
      <c r="I260" s="110">
        <v>1.29</v>
      </c>
      <c r="J260" s="110"/>
      <c r="K260" s="110">
        <f t="shared" si="68"/>
        <v>2.94</v>
      </c>
      <c r="L260" s="110"/>
      <c r="M260" s="110"/>
      <c r="P260" s="78"/>
      <c r="Q260" s="121">
        <f t="shared" si="65"/>
        <v>1.0246501127257943</v>
      </c>
      <c r="T260" s="120">
        <v>1.0246501127257943</v>
      </c>
    </row>
    <row r="261" spans="1:20" s="42" customFormat="1" x14ac:dyDescent="0.2">
      <c r="A261" s="43">
        <v>18</v>
      </c>
      <c r="B261" s="162" t="s">
        <v>17</v>
      </c>
      <c r="C261" s="153" t="s">
        <v>14</v>
      </c>
      <c r="D261" s="159"/>
      <c r="E261" s="28">
        <v>363.53</v>
      </c>
      <c r="F261" s="45">
        <v>2480</v>
      </c>
      <c r="G261" s="46">
        <f t="shared" si="67"/>
        <v>901554.39999999991</v>
      </c>
      <c r="H261" s="110">
        <v>455.6</v>
      </c>
      <c r="I261" s="110">
        <f>14.8+1.8+362.6+26.7+3.1+15.5</f>
        <v>424.50000000000006</v>
      </c>
      <c r="J261" s="110"/>
      <c r="K261" s="110">
        <f t="shared" si="68"/>
        <v>880.10000000000014</v>
      </c>
      <c r="L261" s="110"/>
      <c r="M261" s="110"/>
      <c r="P261" s="78"/>
      <c r="Q261" s="121">
        <f t="shared" si="65"/>
        <v>363.53</v>
      </c>
      <c r="R261" s="42">
        <v>72.540000000000006</v>
      </c>
      <c r="S261" s="42">
        <v>83.92</v>
      </c>
      <c r="T261" s="42">
        <v>207.07</v>
      </c>
    </row>
    <row r="262" spans="1:20" s="42" customFormat="1" x14ac:dyDescent="0.2">
      <c r="A262" s="43">
        <v>19</v>
      </c>
      <c r="B262" s="162"/>
      <c r="C262" s="153" t="s">
        <v>15</v>
      </c>
      <c r="D262" s="159"/>
      <c r="E262" s="28">
        <v>0</v>
      </c>
      <c r="F262" s="45">
        <v>1965.21</v>
      </c>
      <c r="G262" s="46">
        <f t="shared" si="67"/>
        <v>0</v>
      </c>
      <c r="H262" s="110"/>
      <c r="I262" s="110"/>
      <c r="J262" s="110"/>
      <c r="K262" s="110">
        <f t="shared" si="68"/>
        <v>0</v>
      </c>
      <c r="L262" s="110"/>
      <c r="M262" s="110"/>
      <c r="P262" s="78"/>
      <c r="Q262" s="121">
        <f t="shared" si="65"/>
        <v>0</v>
      </c>
    </row>
    <row r="263" spans="1:20" s="42" customFormat="1" x14ac:dyDescent="0.2">
      <c r="A263" s="43">
        <v>20</v>
      </c>
      <c r="B263" s="162"/>
      <c r="C263" s="153" t="s">
        <v>16</v>
      </c>
      <c r="D263" s="153"/>
      <c r="E263" s="29">
        <v>0</v>
      </c>
      <c r="F263" s="47">
        <v>1755.58</v>
      </c>
      <c r="G263" s="48">
        <f t="shared" si="67"/>
        <v>0</v>
      </c>
      <c r="H263" s="110"/>
      <c r="I263" s="110"/>
      <c r="J263" s="110"/>
      <c r="K263" s="110">
        <f t="shared" si="68"/>
        <v>0</v>
      </c>
      <c r="L263" s="110"/>
      <c r="M263" s="110"/>
      <c r="P263" s="78"/>
      <c r="Q263" s="121">
        <f t="shared" si="65"/>
        <v>0</v>
      </c>
    </row>
    <row r="264" spans="1:20" s="42" customFormat="1" x14ac:dyDescent="0.2">
      <c r="A264" s="43">
        <v>21</v>
      </c>
      <c r="B264" s="162" t="s">
        <v>56</v>
      </c>
      <c r="C264" s="153" t="s">
        <v>14</v>
      </c>
      <c r="D264" s="159"/>
      <c r="E264" s="28">
        <v>0.97</v>
      </c>
      <c r="F264" s="45">
        <v>1570</v>
      </c>
      <c r="G264" s="46">
        <f t="shared" si="67"/>
        <v>1522.8999999999999</v>
      </c>
      <c r="H264" s="110">
        <f>1.2+40.8</f>
        <v>42</v>
      </c>
      <c r="I264" s="110">
        <v>19.2</v>
      </c>
      <c r="J264" s="110"/>
      <c r="K264" s="110">
        <f t="shared" si="68"/>
        <v>61.2</v>
      </c>
      <c r="L264" s="110"/>
      <c r="M264" s="110"/>
      <c r="P264" s="78"/>
      <c r="Q264" s="121">
        <f t="shared" si="65"/>
        <v>0.97</v>
      </c>
      <c r="T264" s="42">
        <v>0.97</v>
      </c>
    </row>
    <row r="265" spans="1:20" s="42" customFormat="1" x14ac:dyDescent="0.2">
      <c r="A265" s="43">
        <v>22</v>
      </c>
      <c r="B265" s="162"/>
      <c r="C265" s="153" t="s">
        <v>15</v>
      </c>
      <c r="D265" s="159"/>
      <c r="E265" s="28">
        <v>0</v>
      </c>
      <c r="F265" s="45">
        <v>1177.23</v>
      </c>
      <c r="G265" s="46">
        <f t="shared" si="67"/>
        <v>0</v>
      </c>
      <c r="H265" s="110"/>
      <c r="I265" s="110"/>
      <c r="J265" s="110"/>
      <c r="K265" s="110">
        <f t="shared" si="68"/>
        <v>0</v>
      </c>
      <c r="L265" s="110"/>
      <c r="M265" s="110"/>
      <c r="P265" s="78"/>
      <c r="Q265" s="121">
        <f t="shared" si="65"/>
        <v>0</v>
      </c>
    </row>
    <row r="266" spans="1:20" s="42" customFormat="1" x14ac:dyDescent="0.2">
      <c r="A266" s="43">
        <v>23</v>
      </c>
      <c r="B266" s="166"/>
      <c r="C266" s="167" t="s">
        <v>16</v>
      </c>
      <c r="D266" s="167"/>
      <c r="E266" s="30">
        <v>0</v>
      </c>
      <c r="F266" s="49">
        <v>928.16</v>
      </c>
      <c r="G266" s="50">
        <f t="shared" si="67"/>
        <v>0</v>
      </c>
      <c r="H266" s="110"/>
      <c r="I266" s="110"/>
      <c r="J266" s="110"/>
      <c r="K266" s="110">
        <f t="shared" si="68"/>
        <v>0</v>
      </c>
      <c r="L266" s="110"/>
      <c r="M266" s="110"/>
      <c r="P266" s="78"/>
    </row>
    <row r="267" spans="1:20" s="42" customFormat="1" x14ac:dyDescent="0.2">
      <c r="A267" s="145" t="s">
        <v>43</v>
      </c>
      <c r="B267" s="146"/>
      <c r="C267" s="146"/>
      <c r="D267" s="147"/>
      <c r="E267" s="31">
        <f>SUM(E244:E260)</f>
        <v>42.290000000000006</v>
      </c>
      <c r="F267" s="52"/>
      <c r="G267" s="53">
        <f>SUM(G244:G260)</f>
        <v>163599.22339999999</v>
      </c>
      <c r="H267" s="110">
        <f>SUM(H244:H260)</f>
        <v>71.75</v>
      </c>
      <c r="I267" s="110">
        <f>SUM(I244:I260)</f>
        <v>77.490000000000009</v>
      </c>
      <c r="J267" s="110">
        <f>SUM(J244:J260)</f>
        <v>0</v>
      </c>
      <c r="K267" s="110">
        <f>SUM(K244:K260)</f>
        <v>149.24</v>
      </c>
      <c r="L267" s="110"/>
      <c r="M267" s="110"/>
      <c r="O267" s="42">
        <f>+G267*1.2</f>
        <v>196319.06807999997</v>
      </c>
      <c r="P267" s="78"/>
    </row>
    <row r="268" spans="1:20" s="42" customFormat="1" x14ac:dyDescent="0.2">
      <c r="A268" s="148" t="s">
        <v>44</v>
      </c>
      <c r="B268" s="149"/>
      <c r="C268" s="149"/>
      <c r="D268" s="150"/>
      <c r="E268" s="32">
        <f>SUM(E261:E266)</f>
        <v>364.5</v>
      </c>
      <c r="F268" s="33"/>
      <c r="G268" s="54">
        <f>SUM(G261:G266)</f>
        <v>903077.29999999993</v>
      </c>
      <c r="H268" s="110">
        <f>SUM(H261:H266)</f>
        <v>497.6</v>
      </c>
      <c r="I268" s="110">
        <f t="shared" ref="I268:K268" si="69">SUM(I261:I266)</f>
        <v>443.70000000000005</v>
      </c>
      <c r="J268" s="110">
        <f t="shared" si="69"/>
        <v>0</v>
      </c>
      <c r="K268" s="110">
        <f t="shared" si="69"/>
        <v>941.30000000000018</v>
      </c>
      <c r="L268" s="110"/>
      <c r="M268" s="110"/>
      <c r="O268" s="42">
        <f>+G268*1.1</f>
        <v>993385.03</v>
      </c>
      <c r="P268" s="78"/>
    </row>
    <row r="269" spans="1:20" s="42" customFormat="1" x14ac:dyDescent="0.2">
      <c r="A269" s="151" t="s">
        <v>18</v>
      </c>
      <c r="B269" s="152"/>
      <c r="C269" s="152"/>
      <c r="D269" s="152"/>
      <c r="E269" s="33">
        <f>SUM(E267:E268)</f>
        <v>406.79</v>
      </c>
      <c r="F269" s="33"/>
      <c r="G269" s="55">
        <f>SUM(G267:G268)</f>
        <v>1066676.5233999998</v>
      </c>
      <c r="H269" s="110">
        <f>SUM(H267:H268)</f>
        <v>569.35</v>
      </c>
      <c r="I269" s="110">
        <f t="shared" ref="I269:K269" si="70">SUM(I267:I268)</f>
        <v>521.19000000000005</v>
      </c>
      <c r="J269" s="110">
        <f t="shared" si="70"/>
        <v>0</v>
      </c>
      <c r="K269" s="110">
        <f t="shared" si="70"/>
        <v>1090.5400000000002</v>
      </c>
      <c r="L269" s="110"/>
      <c r="M269" s="110"/>
      <c r="O269" s="42">
        <f>+O268+O267</f>
        <v>1189704.0980799999</v>
      </c>
      <c r="P269" s="78">
        <f>+O269*0.1</f>
        <v>118970.409808</v>
      </c>
    </row>
    <row r="273" spans="5:7" x14ac:dyDescent="0.2">
      <c r="E273" s="122">
        <f>+E267+E239+E224+E209+E194+E176+E139+E121</f>
        <v>459.3</v>
      </c>
      <c r="F273" s="122">
        <f t="shared" ref="F273:G273" si="71">+F267+F239+F224+F209+F194+F176+F139+F121</f>
        <v>0</v>
      </c>
      <c r="G273" s="122">
        <f t="shared" si="71"/>
        <v>1793602.1062</v>
      </c>
    </row>
    <row r="274" spans="5:7" x14ac:dyDescent="0.2">
      <c r="E274" s="122">
        <f t="shared" ref="E274:G275" si="72">+E268+E240+E225+E210+E195+E177+E140+E122</f>
        <v>2630.83</v>
      </c>
      <c r="F274" s="122">
        <f t="shared" si="72"/>
        <v>0</v>
      </c>
      <c r="G274" s="122">
        <f t="shared" si="72"/>
        <v>6492781.2999999998</v>
      </c>
    </row>
    <row r="275" spans="5:7" x14ac:dyDescent="0.2">
      <c r="E275" s="122">
        <f t="shared" si="72"/>
        <v>3090.1299999999997</v>
      </c>
      <c r="F275" s="122">
        <f t="shared" si="72"/>
        <v>0</v>
      </c>
      <c r="G275" s="122">
        <f t="shared" si="72"/>
        <v>8286383.4061999992</v>
      </c>
    </row>
  </sheetData>
  <mergeCells count="166">
    <mergeCell ref="B264:B266"/>
    <mergeCell ref="C264:D264"/>
    <mergeCell ref="C265:D265"/>
    <mergeCell ref="C266:D266"/>
    <mergeCell ref="A267:D267"/>
    <mergeCell ref="A268:D268"/>
    <mergeCell ref="A269:D269"/>
    <mergeCell ref="B162:C165"/>
    <mergeCell ref="B191:B193"/>
    <mergeCell ref="C191:D191"/>
    <mergeCell ref="C192:D192"/>
    <mergeCell ref="C193:D193"/>
    <mergeCell ref="B251:C257"/>
    <mergeCell ref="B258:C260"/>
    <mergeCell ref="B261:B263"/>
    <mergeCell ref="C261:D261"/>
    <mergeCell ref="C262:D262"/>
    <mergeCell ref="C263:D263"/>
    <mergeCell ref="A239:D239"/>
    <mergeCell ref="A240:D240"/>
    <mergeCell ref="A241:D241"/>
    <mergeCell ref="A243:G243"/>
    <mergeCell ref="B244:C250"/>
    <mergeCell ref="B229:C235"/>
    <mergeCell ref="B236:B238"/>
    <mergeCell ref="C236:D236"/>
    <mergeCell ref="C237:D237"/>
    <mergeCell ref="C238:D238"/>
    <mergeCell ref="A224:D224"/>
    <mergeCell ref="A225:D225"/>
    <mergeCell ref="A226:D226"/>
    <mergeCell ref="A228:G228"/>
    <mergeCell ref="B214:C220"/>
    <mergeCell ref="B221:B223"/>
    <mergeCell ref="C221:D221"/>
    <mergeCell ref="C222:D222"/>
    <mergeCell ref="C223:D223"/>
    <mergeCell ref="A209:D209"/>
    <mergeCell ref="A210:D210"/>
    <mergeCell ref="A211:D211"/>
    <mergeCell ref="A213:G213"/>
    <mergeCell ref="A198:G198"/>
    <mergeCell ref="B199:C205"/>
    <mergeCell ref="B206:B208"/>
    <mergeCell ref="C206:D206"/>
    <mergeCell ref="C207:D207"/>
    <mergeCell ref="C208:D208"/>
    <mergeCell ref="B1:D1"/>
    <mergeCell ref="B2:D2"/>
    <mergeCell ref="A3:G3"/>
    <mergeCell ref="A5:G5"/>
    <mergeCell ref="A4:G4"/>
    <mergeCell ref="C31:D31"/>
    <mergeCell ref="C32:D32"/>
    <mergeCell ref="C28:D28"/>
    <mergeCell ref="C29:D29"/>
    <mergeCell ref="A16:D16"/>
    <mergeCell ref="A17:D17"/>
    <mergeCell ref="A18:D18"/>
    <mergeCell ref="B6:C12"/>
    <mergeCell ref="B13:B15"/>
    <mergeCell ref="C13:D13"/>
    <mergeCell ref="C14:D14"/>
    <mergeCell ref="C15:D15"/>
    <mergeCell ref="A20:G20"/>
    <mergeCell ref="B21:C27"/>
    <mergeCell ref="B28:B30"/>
    <mergeCell ref="C30:D30"/>
    <mergeCell ref="B31:B33"/>
    <mergeCell ref="A36:D36"/>
    <mergeCell ref="C33:D33"/>
    <mergeCell ref="A34:D34"/>
    <mergeCell ref="A35:D35"/>
    <mergeCell ref="A103:D103"/>
    <mergeCell ref="A104:D104"/>
    <mergeCell ref="A105:D105"/>
    <mergeCell ref="A38:G38"/>
    <mergeCell ref="B39:C45"/>
    <mergeCell ref="B51:B53"/>
    <mergeCell ref="C51:D51"/>
    <mergeCell ref="C52:D52"/>
    <mergeCell ref="C53:D53"/>
    <mergeCell ref="B92:C96"/>
    <mergeCell ref="A57:D57"/>
    <mergeCell ref="A58:D58"/>
    <mergeCell ref="A59:D59"/>
    <mergeCell ref="B54:B56"/>
    <mergeCell ref="C54:D54"/>
    <mergeCell ref="C55:D55"/>
    <mergeCell ref="C56:D56"/>
    <mergeCell ref="B85:C91"/>
    <mergeCell ref="B136:B138"/>
    <mergeCell ref="C136:D136"/>
    <mergeCell ref="C137:D137"/>
    <mergeCell ref="C138:D138"/>
    <mergeCell ref="B173:B175"/>
    <mergeCell ref="C173:D173"/>
    <mergeCell ref="C174:D174"/>
    <mergeCell ref="C175:D175"/>
    <mergeCell ref="B97:B99"/>
    <mergeCell ref="C97:D97"/>
    <mergeCell ref="C98:D98"/>
    <mergeCell ref="C99:D99"/>
    <mergeCell ref="B100:B102"/>
    <mergeCell ref="C100:D100"/>
    <mergeCell ref="C101:D101"/>
    <mergeCell ref="C102:D102"/>
    <mergeCell ref="C135:D135"/>
    <mergeCell ref="B170:B172"/>
    <mergeCell ref="C170:D170"/>
    <mergeCell ref="C171:D171"/>
    <mergeCell ref="C172:D172"/>
    <mergeCell ref="B151:C157"/>
    <mergeCell ref="B158:C161"/>
    <mergeCell ref="A121:D121"/>
    <mergeCell ref="A122:D122"/>
    <mergeCell ref="A123:D123"/>
    <mergeCell ref="B133:B135"/>
    <mergeCell ref="C133:D133"/>
    <mergeCell ref="C134:D134"/>
    <mergeCell ref="A177:D177"/>
    <mergeCell ref="A178:D178"/>
    <mergeCell ref="B46:C50"/>
    <mergeCell ref="A61:G61"/>
    <mergeCell ref="B62:C68"/>
    <mergeCell ref="B69:C73"/>
    <mergeCell ref="B74:B76"/>
    <mergeCell ref="C74:D74"/>
    <mergeCell ref="C75:D75"/>
    <mergeCell ref="C76:D76"/>
    <mergeCell ref="B77:B79"/>
    <mergeCell ref="C77:D77"/>
    <mergeCell ref="C78:D78"/>
    <mergeCell ref="C79:D79"/>
    <mergeCell ref="A80:D80"/>
    <mergeCell ref="A81:D81"/>
    <mergeCell ref="A82:D82"/>
    <mergeCell ref="A84:G84"/>
    <mergeCell ref="A107:G107"/>
    <mergeCell ref="B108:C114"/>
    <mergeCell ref="B115:B117"/>
    <mergeCell ref="C115:D115"/>
    <mergeCell ref="C116:D116"/>
    <mergeCell ref="C117:D117"/>
    <mergeCell ref="B118:B120"/>
    <mergeCell ref="C118:D118"/>
    <mergeCell ref="C119:D119"/>
    <mergeCell ref="C120:D120"/>
    <mergeCell ref="A194:D194"/>
    <mergeCell ref="A195:D195"/>
    <mergeCell ref="A196:D196"/>
    <mergeCell ref="A139:D139"/>
    <mergeCell ref="A140:D140"/>
    <mergeCell ref="A141:D141"/>
    <mergeCell ref="B166:C169"/>
    <mergeCell ref="A125:G125"/>
    <mergeCell ref="B126:C132"/>
    <mergeCell ref="A180:G180"/>
    <mergeCell ref="B181:C187"/>
    <mergeCell ref="B188:B190"/>
    <mergeCell ref="C188:D188"/>
    <mergeCell ref="C189:D189"/>
    <mergeCell ref="C190:D190"/>
    <mergeCell ref="A176:D176"/>
    <mergeCell ref="A143:G143"/>
    <mergeCell ref="B144:C150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" fitToHeight="0" orientation="portrait" useFirstPageNumber="1" r:id="rId1"/>
  <headerFooter>
    <oddHeader>&amp;L&amp;"-,Italic"Предлог партија&amp;R8-2026</oddHeader>
    <oddFooter>&amp;R&amp;P</oddFooter>
  </headerFooter>
  <rowBreaks count="6" manualBreakCount="6">
    <brk id="37" max="6" man="1"/>
    <brk id="83" max="6" man="1"/>
    <brk id="124" max="6" man="1"/>
    <brk id="165" max="6" man="1"/>
    <brk id="212" max="6" man="1"/>
    <brk id="242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76D-2A1A-478B-A2D3-AF1BF173BBE3}">
  <dimension ref="A1:I38"/>
  <sheetViews>
    <sheetView tabSelected="1" topLeftCell="A7" workbookViewId="0">
      <selection activeCell="I11" sqref="I11"/>
    </sheetView>
  </sheetViews>
  <sheetFormatPr defaultRowHeight="15" x14ac:dyDescent="0.25"/>
  <cols>
    <col min="1" max="1" width="2.85546875" customWidth="1"/>
    <col min="6" max="7" width="12.85546875" customWidth="1"/>
    <col min="9" max="9" width="12.7109375" customWidth="1"/>
  </cols>
  <sheetData>
    <row r="1" spans="1:9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9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9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9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9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9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9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9" ht="120.75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9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26" t="s">
        <v>42</v>
      </c>
      <c r="H9" s="100">
        <v>6</v>
      </c>
      <c r="I9" s="101" t="s">
        <v>45</v>
      </c>
    </row>
    <row r="10" spans="1:9" ht="15.75" thickBot="1" x14ac:dyDescent="0.3">
      <c r="A10" s="38">
        <v>1</v>
      </c>
      <c r="B10" s="157" t="s">
        <v>2</v>
      </c>
      <c r="C10" s="158"/>
      <c r="D10" s="124" t="s">
        <v>3</v>
      </c>
      <c r="E10" s="35">
        <v>0</v>
      </c>
      <c r="F10" s="40">
        <v>21967.91</v>
      </c>
      <c r="G10" s="41">
        <f>F10*E10</f>
        <v>0</v>
      </c>
      <c r="H10" s="70"/>
      <c r="I10" s="225">
        <f>SUM(E10*H10)</f>
        <v>0</v>
      </c>
    </row>
    <row r="11" spans="1:9" ht="15.75" thickBot="1" x14ac:dyDescent="0.3">
      <c r="A11" s="43">
        <v>2</v>
      </c>
      <c r="B11" s="159"/>
      <c r="C11" s="159"/>
      <c r="D11" s="123" t="s">
        <v>4</v>
      </c>
      <c r="E11" s="36">
        <v>0</v>
      </c>
      <c r="F11" s="45">
        <v>13321</v>
      </c>
      <c r="G11" s="46">
        <f t="shared" ref="G11:G32" si="0">F11*E11</f>
        <v>0</v>
      </c>
      <c r="H11" s="71"/>
      <c r="I11" s="229">
        <f t="shared" ref="I11:I32" si="1">SUM(E11*H11)</f>
        <v>0</v>
      </c>
    </row>
    <row r="12" spans="1:9" ht="15.75" thickBot="1" x14ac:dyDescent="0.3">
      <c r="A12" s="43">
        <v>3</v>
      </c>
      <c r="B12" s="159"/>
      <c r="C12" s="159"/>
      <c r="D12" s="123" t="s">
        <v>5</v>
      </c>
      <c r="E12" s="26">
        <v>0</v>
      </c>
      <c r="F12" s="45">
        <v>11341.91</v>
      </c>
      <c r="G12" s="46">
        <f t="shared" si="0"/>
        <v>0</v>
      </c>
      <c r="H12" s="71"/>
      <c r="I12" s="225">
        <f t="shared" si="1"/>
        <v>0</v>
      </c>
    </row>
    <row r="13" spans="1:9" ht="15.75" thickBot="1" x14ac:dyDescent="0.3">
      <c r="A13" s="43">
        <v>4</v>
      </c>
      <c r="B13" s="159"/>
      <c r="C13" s="159"/>
      <c r="D13" s="123" t="s">
        <v>6</v>
      </c>
      <c r="E13" s="26">
        <v>0.76</v>
      </c>
      <c r="F13" s="45">
        <v>7531.34</v>
      </c>
      <c r="G13" s="46">
        <f t="shared" si="0"/>
        <v>5723.8184000000001</v>
      </c>
      <c r="H13" s="71"/>
      <c r="I13" s="225">
        <f t="shared" si="1"/>
        <v>0</v>
      </c>
    </row>
    <row r="14" spans="1:9" ht="15.75" thickBot="1" x14ac:dyDescent="0.3">
      <c r="A14" s="43">
        <v>5</v>
      </c>
      <c r="B14" s="159"/>
      <c r="C14" s="159"/>
      <c r="D14" s="123" t="s">
        <v>7</v>
      </c>
      <c r="E14" s="36">
        <v>0</v>
      </c>
      <c r="F14" s="45">
        <v>4495.34</v>
      </c>
      <c r="G14" s="46">
        <f t="shared" si="0"/>
        <v>0</v>
      </c>
      <c r="H14" s="71"/>
      <c r="I14" s="225">
        <f t="shared" si="1"/>
        <v>0</v>
      </c>
    </row>
    <row r="15" spans="1:9" ht="15.75" thickBot="1" x14ac:dyDescent="0.3">
      <c r="A15" s="43">
        <v>6</v>
      </c>
      <c r="B15" s="159"/>
      <c r="C15" s="159"/>
      <c r="D15" s="123" t="s">
        <v>47</v>
      </c>
      <c r="E15" s="36">
        <v>0</v>
      </c>
      <c r="F15" s="45">
        <v>2900</v>
      </c>
      <c r="G15" s="46">
        <f t="shared" si="0"/>
        <v>0</v>
      </c>
      <c r="H15" s="71"/>
      <c r="I15" s="225">
        <f t="shared" si="1"/>
        <v>0</v>
      </c>
    </row>
    <row r="16" spans="1:9" ht="15.75" thickBot="1" x14ac:dyDescent="0.3">
      <c r="A16" s="43">
        <v>7</v>
      </c>
      <c r="B16" s="159"/>
      <c r="C16" s="159"/>
      <c r="D16" s="123" t="s">
        <v>13</v>
      </c>
      <c r="E16" s="36">
        <v>0</v>
      </c>
      <c r="F16" s="45">
        <v>2747.25</v>
      </c>
      <c r="G16" s="46">
        <f t="shared" si="0"/>
        <v>0</v>
      </c>
      <c r="H16" s="71"/>
      <c r="I16" s="225">
        <f t="shared" si="1"/>
        <v>0</v>
      </c>
    </row>
    <row r="17" spans="1:9" ht="15.75" thickBot="1" x14ac:dyDescent="0.3">
      <c r="A17" s="43">
        <v>8</v>
      </c>
      <c r="B17" s="153" t="s">
        <v>11</v>
      </c>
      <c r="C17" s="159"/>
      <c r="D17" s="123" t="s">
        <v>10</v>
      </c>
      <c r="E17" s="28">
        <v>0</v>
      </c>
      <c r="F17" s="45">
        <v>16966.59</v>
      </c>
      <c r="G17" s="46">
        <f t="shared" si="0"/>
        <v>0</v>
      </c>
      <c r="H17" s="93"/>
      <c r="I17" s="225">
        <f t="shared" si="1"/>
        <v>0</v>
      </c>
    </row>
    <row r="18" spans="1:9" ht="15.75" thickBot="1" x14ac:dyDescent="0.3">
      <c r="A18" s="43">
        <v>9</v>
      </c>
      <c r="B18" s="159"/>
      <c r="C18" s="159"/>
      <c r="D18" s="123" t="s">
        <v>12</v>
      </c>
      <c r="E18" s="26">
        <v>0</v>
      </c>
      <c r="F18" s="45">
        <v>9550.75</v>
      </c>
      <c r="G18" s="46">
        <f t="shared" si="0"/>
        <v>0</v>
      </c>
      <c r="H18" s="71"/>
      <c r="I18" s="225">
        <f t="shared" si="1"/>
        <v>0</v>
      </c>
    </row>
    <row r="19" spans="1:9" ht="15.75" thickBot="1" x14ac:dyDescent="0.3">
      <c r="A19" s="43">
        <v>10</v>
      </c>
      <c r="B19" s="159"/>
      <c r="C19" s="159"/>
      <c r="D19" s="123" t="s">
        <v>5</v>
      </c>
      <c r="E19" s="26">
        <v>4.25</v>
      </c>
      <c r="F19" s="45">
        <v>5120.5</v>
      </c>
      <c r="G19" s="46">
        <f t="shared" si="0"/>
        <v>21762.125</v>
      </c>
      <c r="H19" s="71"/>
      <c r="I19" s="225">
        <f t="shared" si="1"/>
        <v>0</v>
      </c>
    </row>
    <row r="20" spans="1:9" ht="15.75" thickBot="1" x14ac:dyDescent="0.3">
      <c r="A20" s="43">
        <v>11</v>
      </c>
      <c r="B20" s="159"/>
      <c r="C20" s="159"/>
      <c r="D20" s="123" t="s">
        <v>6</v>
      </c>
      <c r="E20" s="26">
        <v>17.62</v>
      </c>
      <c r="F20" s="45">
        <v>3850</v>
      </c>
      <c r="G20" s="46">
        <f t="shared" si="0"/>
        <v>67837</v>
      </c>
      <c r="H20" s="71"/>
      <c r="I20" s="225">
        <f t="shared" si="1"/>
        <v>0</v>
      </c>
    </row>
    <row r="21" spans="1:9" ht="15.75" thickBot="1" x14ac:dyDescent="0.3">
      <c r="A21" s="43">
        <v>12</v>
      </c>
      <c r="B21" s="159"/>
      <c r="C21" s="159"/>
      <c r="D21" s="123" t="s">
        <v>7</v>
      </c>
      <c r="E21" s="26">
        <v>17.62</v>
      </c>
      <c r="F21" s="45">
        <v>3000</v>
      </c>
      <c r="G21" s="46">
        <f t="shared" si="0"/>
        <v>52860</v>
      </c>
      <c r="H21" s="71"/>
      <c r="I21" s="225">
        <f t="shared" si="1"/>
        <v>0</v>
      </c>
    </row>
    <row r="22" spans="1:9" ht="15.75" thickBot="1" x14ac:dyDescent="0.3">
      <c r="A22" s="43">
        <v>13</v>
      </c>
      <c r="B22" s="159"/>
      <c r="C22" s="159"/>
      <c r="D22" s="123" t="s">
        <v>13</v>
      </c>
      <c r="E22" s="28">
        <v>0</v>
      </c>
      <c r="F22" s="45">
        <v>2747.25</v>
      </c>
      <c r="G22" s="46">
        <f t="shared" si="0"/>
        <v>0</v>
      </c>
      <c r="H22" s="71"/>
      <c r="I22" s="225">
        <f t="shared" si="1"/>
        <v>0</v>
      </c>
    </row>
    <row r="23" spans="1:9" ht="15.75" thickBot="1" x14ac:dyDescent="0.3">
      <c r="A23" s="43">
        <v>14</v>
      </c>
      <c r="B23" s="159"/>
      <c r="C23" s="159"/>
      <c r="D23" s="123" t="s">
        <v>47</v>
      </c>
      <c r="E23" s="28">
        <v>0</v>
      </c>
      <c r="F23" s="45">
        <v>2600</v>
      </c>
      <c r="G23" s="46">
        <f t="shared" si="0"/>
        <v>0</v>
      </c>
      <c r="H23" s="71"/>
      <c r="I23" s="225">
        <f t="shared" si="1"/>
        <v>0</v>
      </c>
    </row>
    <row r="24" spans="1:9" ht="15.75" thickBot="1" x14ac:dyDescent="0.3">
      <c r="A24" s="43">
        <v>23</v>
      </c>
      <c r="B24" s="153" t="s">
        <v>82</v>
      </c>
      <c r="C24" s="153"/>
      <c r="D24" s="123" t="s">
        <v>10</v>
      </c>
      <c r="E24" s="28">
        <v>0</v>
      </c>
      <c r="F24" s="45">
        <v>18938.34</v>
      </c>
      <c r="G24" s="46">
        <f t="shared" si="0"/>
        <v>0</v>
      </c>
      <c r="H24" s="71"/>
      <c r="I24" s="225">
        <f t="shared" si="1"/>
        <v>0</v>
      </c>
    </row>
    <row r="25" spans="1:9" ht="15.75" thickBot="1" x14ac:dyDescent="0.3">
      <c r="A25" s="43">
        <v>25</v>
      </c>
      <c r="B25" s="153"/>
      <c r="C25" s="153"/>
      <c r="D25" s="123" t="s">
        <v>5</v>
      </c>
      <c r="E25" s="26">
        <v>1.02</v>
      </c>
      <c r="F25" s="45">
        <v>8728.5</v>
      </c>
      <c r="G25" s="46">
        <f t="shared" si="0"/>
        <v>8903.07</v>
      </c>
      <c r="H25" s="71"/>
      <c r="I25" s="225">
        <f t="shared" si="1"/>
        <v>0</v>
      </c>
    </row>
    <row r="26" spans="1:9" ht="15.75" thickBot="1" x14ac:dyDescent="0.3">
      <c r="A26" s="43">
        <v>26</v>
      </c>
      <c r="B26" s="153"/>
      <c r="C26" s="153"/>
      <c r="D26" s="123" t="s">
        <v>6</v>
      </c>
      <c r="E26" s="26">
        <v>1.02</v>
      </c>
      <c r="F26" s="45">
        <v>6385.5</v>
      </c>
      <c r="G26" s="46">
        <f t="shared" si="0"/>
        <v>6513.21</v>
      </c>
      <c r="H26" s="71"/>
      <c r="I26" s="225">
        <f t="shared" si="1"/>
        <v>0</v>
      </c>
    </row>
    <row r="27" spans="1:9" ht="15.75" thickBot="1" x14ac:dyDescent="0.3">
      <c r="A27" s="43">
        <v>31</v>
      </c>
      <c r="B27" s="162" t="s">
        <v>17</v>
      </c>
      <c r="C27" s="153" t="s">
        <v>14</v>
      </c>
      <c r="D27" s="159"/>
      <c r="E27" s="28">
        <v>363.53</v>
      </c>
      <c r="F27" s="45">
        <v>2480</v>
      </c>
      <c r="G27" s="46">
        <f t="shared" si="0"/>
        <v>901554.39999999991</v>
      </c>
      <c r="H27" s="71"/>
      <c r="I27" s="225">
        <f t="shared" si="1"/>
        <v>0</v>
      </c>
    </row>
    <row r="28" spans="1:9" ht="15.75" thickBot="1" x14ac:dyDescent="0.3">
      <c r="A28" s="43">
        <v>32</v>
      </c>
      <c r="B28" s="162"/>
      <c r="C28" s="153" t="s">
        <v>15</v>
      </c>
      <c r="D28" s="159"/>
      <c r="E28" s="28">
        <v>0</v>
      </c>
      <c r="F28" s="45">
        <v>1965.21</v>
      </c>
      <c r="G28" s="46">
        <f t="shared" si="0"/>
        <v>0</v>
      </c>
      <c r="H28" s="71"/>
      <c r="I28" s="225">
        <f t="shared" si="1"/>
        <v>0</v>
      </c>
    </row>
    <row r="29" spans="1:9" ht="15.75" thickBot="1" x14ac:dyDescent="0.3">
      <c r="A29" s="43">
        <v>33</v>
      </c>
      <c r="B29" s="162"/>
      <c r="C29" s="153" t="s">
        <v>16</v>
      </c>
      <c r="D29" s="153"/>
      <c r="E29" s="29">
        <v>0</v>
      </c>
      <c r="F29" s="47">
        <v>1755.58</v>
      </c>
      <c r="G29" s="48">
        <f t="shared" si="0"/>
        <v>0</v>
      </c>
      <c r="H29" s="71"/>
      <c r="I29" s="225">
        <f t="shared" si="1"/>
        <v>0</v>
      </c>
    </row>
    <row r="30" spans="1:9" ht="15.75" thickBot="1" x14ac:dyDescent="0.3">
      <c r="A30" s="43">
        <v>34</v>
      </c>
      <c r="B30" s="162" t="s">
        <v>56</v>
      </c>
      <c r="C30" s="153" t="s">
        <v>14</v>
      </c>
      <c r="D30" s="159"/>
      <c r="E30" s="28">
        <v>0.97</v>
      </c>
      <c r="F30" s="45">
        <v>1570</v>
      </c>
      <c r="G30" s="46">
        <f t="shared" si="0"/>
        <v>1522.8999999999999</v>
      </c>
      <c r="H30" s="71"/>
      <c r="I30" s="225">
        <f t="shared" si="1"/>
        <v>0</v>
      </c>
    </row>
    <row r="31" spans="1:9" ht="15.75" thickBot="1" x14ac:dyDescent="0.3">
      <c r="A31" s="43">
        <v>35</v>
      </c>
      <c r="B31" s="162"/>
      <c r="C31" s="153" t="s">
        <v>15</v>
      </c>
      <c r="D31" s="159"/>
      <c r="E31" s="28">
        <v>0</v>
      </c>
      <c r="F31" s="45">
        <v>1177.23</v>
      </c>
      <c r="G31" s="46">
        <f t="shared" si="0"/>
        <v>0</v>
      </c>
      <c r="H31" s="71"/>
      <c r="I31" s="225">
        <f t="shared" si="1"/>
        <v>0</v>
      </c>
    </row>
    <row r="32" spans="1:9" ht="15.75" thickBot="1" x14ac:dyDescent="0.3">
      <c r="A32" s="43">
        <v>36</v>
      </c>
      <c r="B32" s="166"/>
      <c r="C32" s="167" t="s">
        <v>16</v>
      </c>
      <c r="D32" s="167"/>
      <c r="E32" s="30">
        <v>0</v>
      </c>
      <c r="F32" s="49">
        <v>928.16</v>
      </c>
      <c r="G32" s="50">
        <f t="shared" si="0"/>
        <v>0</v>
      </c>
      <c r="H32" s="71"/>
      <c r="I32" s="225">
        <f t="shared" si="1"/>
        <v>0</v>
      </c>
    </row>
    <row r="33" spans="1:9" x14ac:dyDescent="0.25">
      <c r="A33" s="145" t="s">
        <v>43</v>
      </c>
      <c r="B33" s="146"/>
      <c r="C33" s="146"/>
      <c r="D33" s="147"/>
      <c r="E33" s="31">
        <f>SUM(E10:E26)</f>
        <v>42.290000000000006</v>
      </c>
      <c r="F33" s="52"/>
      <c r="G33" s="53">
        <f>SUM(G10:G26)</f>
        <v>163599.22339999999</v>
      </c>
      <c r="H33" s="218" t="s">
        <v>19</v>
      </c>
      <c r="I33" s="226">
        <f>SUM(I10:I26)</f>
        <v>0</v>
      </c>
    </row>
    <row r="34" spans="1:9" ht="15.75" thickBot="1" x14ac:dyDescent="0.3">
      <c r="A34" s="148" t="s">
        <v>44</v>
      </c>
      <c r="B34" s="149"/>
      <c r="C34" s="149"/>
      <c r="D34" s="150"/>
      <c r="E34" s="32">
        <f>SUM(E27:E31)</f>
        <v>364.5</v>
      </c>
      <c r="F34" s="33"/>
      <c r="G34" s="54">
        <f>SUM(G27:G32)</f>
        <v>903077.29999999993</v>
      </c>
      <c r="H34" s="219"/>
      <c r="I34" s="227">
        <f>SUM(I27:I32)</f>
        <v>0</v>
      </c>
    </row>
    <row r="35" spans="1:9" ht="15.75" thickBot="1" x14ac:dyDescent="0.3">
      <c r="A35" s="151" t="s">
        <v>18</v>
      </c>
      <c r="B35" s="152"/>
      <c r="C35" s="152"/>
      <c r="D35" s="152"/>
      <c r="E35" s="33">
        <f>SUM(E33:E34)</f>
        <v>406.79</v>
      </c>
      <c r="F35" s="33"/>
      <c r="G35" s="55">
        <f>SUM(G33:G34)</f>
        <v>1066676.5233999998</v>
      </c>
      <c r="H35" s="220"/>
      <c r="I35" s="228">
        <f>SUM(I33:I34)</f>
        <v>0</v>
      </c>
    </row>
    <row r="36" spans="1:9" ht="30.75" customHeight="1" x14ac:dyDescent="0.25">
      <c r="A36" s="182" t="s">
        <v>25</v>
      </c>
      <c r="B36" s="182"/>
      <c r="C36" s="182"/>
      <c r="D36" s="182"/>
      <c r="E36" s="182"/>
      <c r="F36" s="182"/>
      <c r="G36" s="182"/>
      <c r="H36" s="182"/>
      <c r="I36" s="182"/>
    </row>
    <row r="38" spans="1:9" x14ac:dyDescent="0.25">
      <c r="F38" s="183" t="s">
        <v>33</v>
      </c>
      <c r="G38" s="183"/>
      <c r="H38" s="183"/>
      <c r="I38" s="183"/>
    </row>
  </sheetData>
  <mergeCells count="33">
    <mergeCell ref="A36:I36"/>
    <mergeCell ref="F38:I38"/>
    <mergeCell ref="B30:B32"/>
    <mergeCell ref="C30:D30"/>
    <mergeCell ref="C31:D31"/>
    <mergeCell ref="C32:D32"/>
    <mergeCell ref="A33:D33"/>
    <mergeCell ref="H33:H35"/>
    <mergeCell ref="A34:D34"/>
    <mergeCell ref="A35:D35"/>
    <mergeCell ref="B24:C26"/>
    <mergeCell ref="B27:B29"/>
    <mergeCell ref="C27:D27"/>
    <mergeCell ref="C28:D28"/>
    <mergeCell ref="C29:D29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J48"/>
  <sheetViews>
    <sheetView view="pageBreakPreview" topLeftCell="A13" zoomScaleNormal="100" zoomScaleSheetLayoutView="100" workbookViewId="0">
      <selection activeCell="K59" sqref="K59"/>
    </sheetView>
  </sheetViews>
  <sheetFormatPr defaultRowHeight="15" x14ac:dyDescent="0.25"/>
  <cols>
    <col min="1" max="9" width="9.140625" style="1"/>
    <col min="10" max="10" width="8" style="1" customWidth="1"/>
    <col min="11" max="16384" width="9.140625" style="1"/>
  </cols>
  <sheetData>
    <row r="3" spans="1:10" x14ac:dyDescent="0.25">
      <c r="A3" s="181" t="s">
        <v>34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6" spans="1:10" x14ac:dyDescent="0.25">
      <c r="A6" s="1" t="s">
        <v>35</v>
      </c>
      <c r="E6" s="2"/>
      <c r="F6" s="2"/>
      <c r="G6" s="2"/>
      <c r="H6" s="2"/>
    </row>
    <row r="7" spans="1:10" x14ac:dyDescent="0.25">
      <c r="E7" s="180" t="s">
        <v>53</v>
      </c>
      <c r="F7" s="180"/>
      <c r="G7" s="180"/>
      <c r="H7" s="180"/>
    </row>
    <row r="11" spans="1:10" x14ac:dyDescent="0.25">
      <c r="A11" s="1" t="s">
        <v>36</v>
      </c>
      <c r="F11" s="2"/>
      <c r="G11" s="2"/>
      <c r="H11" s="2"/>
      <c r="I11" s="2"/>
    </row>
    <row r="12" spans="1:10" x14ac:dyDescent="0.25">
      <c r="F12" s="180" t="s">
        <v>68</v>
      </c>
      <c r="G12" s="180"/>
      <c r="H12" s="180"/>
      <c r="I12" s="180"/>
    </row>
    <row r="16" spans="1:10" x14ac:dyDescent="0.25">
      <c r="A16" s="1" t="s">
        <v>37</v>
      </c>
      <c r="E16" s="2"/>
      <c r="F16" s="2"/>
      <c r="G16" s="2"/>
      <c r="H16" s="2"/>
    </row>
    <row r="17" spans="1:10" x14ac:dyDescent="0.25">
      <c r="E17" s="180" t="s">
        <v>54</v>
      </c>
      <c r="F17" s="180"/>
      <c r="G17" s="180"/>
      <c r="H17" s="180"/>
    </row>
    <row r="22" spans="1:10" x14ac:dyDescent="0.25">
      <c r="G22" s="176" t="s">
        <v>65</v>
      </c>
      <c r="H22" s="176"/>
      <c r="I22" s="176"/>
      <c r="J22" s="176"/>
    </row>
    <row r="23" spans="1:10" x14ac:dyDescent="0.25">
      <c r="A23" s="176" t="s">
        <v>41</v>
      </c>
      <c r="B23" s="176"/>
      <c r="C23" s="176"/>
      <c r="D23" s="176"/>
      <c r="G23" s="176" t="s">
        <v>66</v>
      </c>
      <c r="H23" s="176"/>
      <c r="I23" s="176"/>
      <c r="J23" s="176"/>
    </row>
    <row r="24" spans="1:10" x14ac:dyDescent="0.25">
      <c r="G24" s="176" t="s">
        <v>67</v>
      </c>
      <c r="H24" s="176"/>
      <c r="I24" s="176"/>
      <c r="J24" s="176"/>
    </row>
    <row r="25" spans="1:10" ht="27" customHeight="1" x14ac:dyDescent="0.25">
      <c r="G25" s="2"/>
      <c r="H25" s="2"/>
      <c r="I25" s="2"/>
      <c r="J25" s="2"/>
    </row>
    <row r="26" spans="1:10" x14ac:dyDescent="0.25">
      <c r="G26" s="177" t="s">
        <v>48</v>
      </c>
      <c r="H26" s="177"/>
      <c r="I26" s="177"/>
      <c r="J26" s="177"/>
    </row>
    <row r="34" spans="1:10" x14ac:dyDescent="0.25">
      <c r="A34" s="178" t="s">
        <v>64</v>
      </c>
      <c r="B34" s="178"/>
      <c r="C34" s="178"/>
      <c r="D34" s="178"/>
      <c r="E34" s="178"/>
      <c r="F34" s="178"/>
      <c r="G34" s="178"/>
      <c r="H34" s="178"/>
      <c r="I34" s="178"/>
      <c r="J34" s="178"/>
    </row>
    <row r="35" spans="1:10" s="67" customFormat="1" ht="12.75" x14ac:dyDescent="0.2">
      <c r="A35" s="179" t="s">
        <v>38</v>
      </c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s="67" customFormat="1" ht="12.75" x14ac:dyDescent="0.2">
      <c r="A36" s="179" t="s">
        <v>39</v>
      </c>
      <c r="B36" s="179"/>
      <c r="C36" s="179"/>
      <c r="D36" s="179"/>
      <c r="E36" s="179"/>
      <c r="F36" s="179"/>
      <c r="G36" s="179"/>
      <c r="H36" s="179"/>
      <c r="I36" s="179"/>
      <c r="J36" s="179"/>
    </row>
    <row r="37" spans="1:10" s="67" customFormat="1" ht="12.75" x14ac:dyDescent="0.2">
      <c r="A37" s="179" t="s">
        <v>69</v>
      </c>
      <c r="B37" s="179"/>
      <c r="C37" s="179"/>
      <c r="D37" s="179"/>
      <c r="E37" s="179"/>
      <c r="F37" s="179"/>
      <c r="G37" s="179"/>
      <c r="H37" s="179"/>
      <c r="I37" s="179"/>
      <c r="J37" s="179"/>
    </row>
    <row r="38" spans="1:10" s="67" customFormat="1" ht="12.75" x14ac:dyDescent="0.2">
      <c r="A38" s="179" t="s">
        <v>40</v>
      </c>
      <c r="B38" s="179"/>
      <c r="C38" s="179"/>
      <c r="D38" s="179"/>
      <c r="E38" s="179"/>
      <c r="F38" s="179"/>
      <c r="G38" s="179"/>
      <c r="H38" s="179"/>
      <c r="I38" s="179"/>
      <c r="J38" s="179"/>
    </row>
    <row r="39" spans="1:10" x14ac:dyDescent="0.25">
      <c r="A39" s="176"/>
      <c r="B39" s="176"/>
      <c r="C39" s="176"/>
      <c r="D39" s="176"/>
      <c r="E39" s="176"/>
      <c r="F39" s="176"/>
      <c r="G39" s="176"/>
      <c r="H39" s="176"/>
      <c r="I39" s="176"/>
      <c r="J39" s="176"/>
    </row>
    <row r="40" spans="1:10" x14ac:dyDescent="0.25">
      <c r="A40" s="176"/>
      <c r="B40" s="176"/>
      <c r="C40" s="176"/>
      <c r="D40" s="176"/>
      <c r="E40" s="176"/>
      <c r="F40" s="176"/>
      <c r="G40" s="176"/>
      <c r="H40" s="176"/>
      <c r="I40" s="176"/>
      <c r="J40" s="176"/>
    </row>
    <row r="41" spans="1:10" x14ac:dyDescent="0.25">
      <c r="A41" s="176"/>
      <c r="B41" s="176"/>
      <c r="C41" s="176"/>
      <c r="D41" s="176"/>
      <c r="E41" s="176"/>
      <c r="F41" s="176"/>
      <c r="G41" s="176"/>
      <c r="H41" s="176"/>
      <c r="I41" s="176"/>
      <c r="J41" s="176"/>
    </row>
    <row r="42" spans="1:10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</row>
    <row r="43" spans="1:10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</row>
    <row r="44" spans="1:10" x14ac:dyDescent="0.25">
      <c r="A44" s="176"/>
      <c r="B44" s="176"/>
      <c r="C44" s="176"/>
      <c r="D44" s="176"/>
      <c r="E44" s="176"/>
      <c r="F44" s="176"/>
      <c r="G44" s="176"/>
      <c r="H44" s="176"/>
      <c r="I44" s="176"/>
      <c r="J44" s="176"/>
    </row>
    <row r="45" spans="1:10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</row>
    <row r="46" spans="1:10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</row>
    <row r="47" spans="1:10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</row>
    <row r="48" spans="1:10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</row>
  </sheetData>
  <mergeCells count="25">
    <mergeCell ref="E7:H7"/>
    <mergeCell ref="F12:I12"/>
    <mergeCell ref="E17:H17"/>
    <mergeCell ref="A3:J3"/>
    <mergeCell ref="A4:J4"/>
    <mergeCell ref="A48:J48"/>
    <mergeCell ref="A41:J41"/>
    <mergeCell ref="A42:J42"/>
    <mergeCell ref="A43:J43"/>
    <mergeCell ref="A44:J44"/>
    <mergeCell ref="A45:J45"/>
    <mergeCell ref="A46:J46"/>
    <mergeCell ref="G22:J22"/>
    <mergeCell ref="G23:J23"/>
    <mergeCell ref="G26:J26"/>
    <mergeCell ref="A23:D23"/>
    <mergeCell ref="A47:J47"/>
    <mergeCell ref="A40:J40"/>
    <mergeCell ref="A34:J34"/>
    <mergeCell ref="A35:J35"/>
    <mergeCell ref="A36:J36"/>
    <mergeCell ref="G24:J24"/>
    <mergeCell ref="A37:J37"/>
    <mergeCell ref="A38:J38"/>
    <mergeCell ref="A39:J39"/>
  </mergeCells>
  <pageMargins left="0.70866141732283472" right="0.47244094488188981" top="0.74803149606299213" bottom="0.74803149606299213" header="0.31496062992125984" footer="0.31496062992125984"/>
  <pageSetup paperSize="9" scale="99" firstPageNumber="33" orientation="portrait" useFirstPageNumber="1" r:id="rId1"/>
  <headerFooter>
    <oddHeader>&amp;L&amp;"-,Italic"Предлог партија.&amp;R9-2026</oddHeader>
    <oddFooter>&amp;R9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866C-FFA0-40B3-8A74-5E54D39992CB}">
  <sheetPr codeName="Sheet5">
    <pageSetUpPr fitToPage="1"/>
  </sheetPr>
  <dimension ref="A1:J26"/>
  <sheetViews>
    <sheetView topLeftCell="A25" zoomScaleNormal="100" workbookViewId="0">
      <selection activeCell="I22" sqref="I22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0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0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0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0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0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0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0" ht="96" customHeight="1" x14ac:dyDescent="0.25">
      <c r="A8" s="10" t="s">
        <v>0</v>
      </c>
      <c r="B8" s="190" t="s">
        <v>1</v>
      </c>
      <c r="C8" s="191"/>
      <c r="D8" s="192"/>
      <c r="E8" s="11" t="s">
        <v>20</v>
      </c>
      <c r="F8" s="11" t="s">
        <v>21</v>
      </c>
      <c r="G8" s="12" t="s">
        <v>8</v>
      </c>
      <c r="H8" s="13" t="s">
        <v>46</v>
      </c>
      <c r="I8" s="14" t="s">
        <v>9</v>
      </c>
    </row>
    <row r="9" spans="1:10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8">
        <v>6</v>
      </c>
      <c r="I9" s="19" t="s">
        <v>45</v>
      </c>
    </row>
    <row r="10" spans="1:10" s="42" customFormat="1" ht="13.5" thickBot="1" x14ac:dyDescent="0.25">
      <c r="A10" s="38">
        <v>1</v>
      </c>
      <c r="B10" s="157" t="s">
        <v>11</v>
      </c>
      <c r="C10" s="157"/>
      <c r="D10" s="39" t="s">
        <v>10</v>
      </c>
      <c r="E10" s="64">
        <v>0</v>
      </c>
      <c r="F10" s="40">
        <v>16966.59</v>
      </c>
      <c r="G10" s="86">
        <f t="shared" ref="G10:G19" si="0">F10*E10</f>
        <v>0</v>
      </c>
      <c r="H10" s="88"/>
      <c r="I10" s="89">
        <f>SUM(E10*H10)</f>
        <v>0</v>
      </c>
      <c r="J10" s="78"/>
    </row>
    <row r="11" spans="1:10" s="42" customFormat="1" ht="13.5" thickBot="1" x14ac:dyDescent="0.25">
      <c r="A11" s="43">
        <v>2</v>
      </c>
      <c r="B11" s="153"/>
      <c r="C11" s="153"/>
      <c r="D11" s="44" t="s">
        <v>12</v>
      </c>
      <c r="E11" s="26">
        <v>0</v>
      </c>
      <c r="F11" s="45">
        <v>9550.75</v>
      </c>
      <c r="G11" s="87">
        <f t="shared" si="0"/>
        <v>0</v>
      </c>
      <c r="H11" s="90"/>
      <c r="I11" s="89">
        <f t="shared" ref="I11:I19" si="1">SUM(E11*H11)</f>
        <v>0</v>
      </c>
      <c r="J11" s="78"/>
    </row>
    <row r="12" spans="1:10" s="42" customFormat="1" ht="13.5" thickBot="1" x14ac:dyDescent="0.25">
      <c r="A12" s="43">
        <v>3</v>
      </c>
      <c r="B12" s="153"/>
      <c r="C12" s="153"/>
      <c r="D12" s="44" t="s">
        <v>5</v>
      </c>
      <c r="E12" s="26">
        <v>3.8899999999999997</v>
      </c>
      <c r="F12" s="45">
        <v>5120.5</v>
      </c>
      <c r="G12" s="87">
        <f t="shared" si="0"/>
        <v>19918.744999999999</v>
      </c>
      <c r="H12" s="90"/>
      <c r="I12" s="89">
        <f t="shared" si="1"/>
        <v>0</v>
      </c>
      <c r="J12" s="78"/>
    </row>
    <row r="13" spans="1:10" s="42" customFormat="1" ht="13.5" thickBot="1" x14ac:dyDescent="0.25">
      <c r="A13" s="43">
        <v>4</v>
      </c>
      <c r="B13" s="153"/>
      <c r="C13" s="153"/>
      <c r="D13" s="44" t="s">
        <v>6</v>
      </c>
      <c r="E13" s="26">
        <v>14.18</v>
      </c>
      <c r="F13" s="45">
        <v>3850</v>
      </c>
      <c r="G13" s="87">
        <f t="shared" si="0"/>
        <v>54593</v>
      </c>
      <c r="H13" s="91"/>
      <c r="I13" s="89">
        <f t="shared" si="1"/>
        <v>0</v>
      </c>
      <c r="J13" s="78"/>
    </row>
    <row r="14" spans="1:10" s="42" customFormat="1" ht="13.5" thickBot="1" x14ac:dyDescent="0.25">
      <c r="A14" s="43">
        <v>5</v>
      </c>
      <c r="B14" s="153"/>
      <c r="C14" s="153"/>
      <c r="D14" s="44" t="s">
        <v>7</v>
      </c>
      <c r="E14" s="26">
        <v>14.02</v>
      </c>
      <c r="F14" s="45">
        <v>3000</v>
      </c>
      <c r="G14" s="87">
        <f t="shared" si="0"/>
        <v>42060</v>
      </c>
      <c r="H14" s="91"/>
      <c r="I14" s="89">
        <f t="shared" si="1"/>
        <v>0</v>
      </c>
      <c r="J14" s="78"/>
    </row>
    <row r="15" spans="1:10" s="42" customFormat="1" ht="13.5" thickBot="1" x14ac:dyDescent="0.25">
      <c r="A15" s="43">
        <v>6</v>
      </c>
      <c r="B15" s="153"/>
      <c r="C15" s="153"/>
      <c r="D15" s="44" t="s">
        <v>13</v>
      </c>
      <c r="E15" s="28">
        <v>0</v>
      </c>
      <c r="F15" s="45">
        <v>2747.25</v>
      </c>
      <c r="G15" s="87">
        <f t="shared" si="0"/>
        <v>0</v>
      </c>
      <c r="H15" s="90"/>
      <c r="I15" s="89">
        <f t="shared" si="1"/>
        <v>0</v>
      </c>
      <c r="J15" s="78"/>
    </row>
    <row r="16" spans="1:10" s="42" customFormat="1" ht="13.5" thickBot="1" x14ac:dyDescent="0.25">
      <c r="A16" s="43">
        <v>7</v>
      </c>
      <c r="B16" s="153"/>
      <c r="C16" s="153"/>
      <c r="D16" s="44" t="s">
        <v>47</v>
      </c>
      <c r="E16" s="28">
        <v>0</v>
      </c>
      <c r="F16" s="45">
        <v>2600</v>
      </c>
      <c r="G16" s="87">
        <f t="shared" si="0"/>
        <v>0</v>
      </c>
      <c r="H16" s="90"/>
      <c r="I16" s="89">
        <f t="shared" si="1"/>
        <v>0</v>
      </c>
      <c r="J16" s="78"/>
    </row>
    <row r="17" spans="1:10" s="42" customFormat="1" ht="13.5" thickBot="1" x14ac:dyDescent="0.25">
      <c r="A17" s="43">
        <v>8</v>
      </c>
      <c r="B17" s="162" t="s">
        <v>17</v>
      </c>
      <c r="C17" s="153" t="s">
        <v>14</v>
      </c>
      <c r="D17" s="159"/>
      <c r="E17" s="28">
        <v>1159.99</v>
      </c>
      <c r="F17" s="45">
        <v>2480</v>
      </c>
      <c r="G17" s="87">
        <f t="shared" si="0"/>
        <v>2876775.2</v>
      </c>
      <c r="H17" s="90"/>
      <c r="I17" s="89">
        <f t="shared" si="1"/>
        <v>0</v>
      </c>
      <c r="J17" s="78"/>
    </row>
    <row r="18" spans="1:10" s="42" customFormat="1" ht="13.5" thickBot="1" x14ac:dyDescent="0.25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87">
        <f t="shared" si="0"/>
        <v>0</v>
      </c>
      <c r="H18" s="90"/>
      <c r="I18" s="89">
        <f t="shared" si="1"/>
        <v>0</v>
      </c>
      <c r="J18" s="78"/>
    </row>
    <row r="19" spans="1:10" s="42" customFormat="1" ht="13.5" thickBot="1" x14ac:dyDescent="0.25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87">
        <f t="shared" si="0"/>
        <v>0</v>
      </c>
      <c r="H19" s="90"/>
      <c r="I19" s="89">
        <f t="shared" si="1"/>
        <v>0</v>
      </c>
      <c r="J19" s="78"/>
    </row>
    <row r="20" spans="1:10" s="42" customFormat="1" x14ac:dyDescent="0.25">
      <c r="A20" s="145" t="s">
        <v>43</v>
      </c>
      <c r="B20" s="146"/>
      <c r="C20" s="146"/>
      <c r="D20" s="147"/>
      <c r="E20" s="31">
        <f>SUM(E10:E16)</f>
        <v>32.090000000000003</v>
      </c>
      <c r="F20" s="52"/>
      <c r="G20" s="53">
        <f>SUM(G10:G16)</f>
        <v>116571.745</v>
      </c>
      <c r="H20" s="196" t="s">
        <v>19</v>
      </c>
      <c r="I20" s="77">
        <f>SUM(I10:I16)</f>
        <v>0</v>
      </c>
    </row>
    <row r="21" spans="1:10" s="42" customFormat="1" ht="15.75" thickBot="1" x14ac:dyDescent="0.3">
      <c r="A21" s="148" t="s">
        <v>44</v>
      </c>
      <c r="B21" s="149"/>
      <c r="C21" s="149"/>
      <c r="D21" s="150"/>
      <c r="E21" s="32">
        <f>SUM(E17:E19)</f>
        <v>1159.99</v>
      </c>
      <c r="F21" s="33"/>
      <c r="G21" s="54">
        <f>SUM(G17:G19)</f>
        <v>2876775.2</v>
      </c>
      <c r="H21" s="196"/>
      <c r="I21" s="8">
        <f>SUM(I17:I19)</f>
        <v>0</v>
      </c>
    </row>
    <row r="22" spans="1:10" s="42" customFormat="1" ht="15.75" thickBot="1" x14ac:dyDescent="0.3">
      <c r="A22" s="151" t="s">
        <v>18</v>
      </c>
      <c r="B22" s="152"/>
      <c r="C22" s="152"/>
      <c r="D22" s="152"/>
      <c r="E22" s="33">
        <f>SUM(E20:E21)</f>
        <v>1192.08</v>
      </c>
      <c r="F22" s="33"/>
      <c r="G22" s="55">
        <f>SUM(G20:G21)</f>
        <v>2993346.9450000003</v>
      </c>
      <c r="H22" s="197"/>
      <c r="I22" s="69">
        <f>SUM(I20:I21)</f>
        <v>0</v>
      </c>
    </row>
    <row r="23" spans="1:10" ht="28.5" customHeight="1" x14ac:dyDescent="0.25">
      <c r="A23" s="182" t="s">
        <v>25</v>
      </c>
      <c r="B23" s="182"/>
      <c r="C23" s="182"/>
      <c r="D23" s="182"/>
      <c r="E23" s="182"/>
      <c r="F23" s="182"/>
      <c r="G23" s="182"/>
      <c r="H23" s="182"/>
      <c r="I23" s="182"/>
    </row>
    <row r="24" spans="1:10" ht="15" customHeight="1" x14ac:dyDescent="0.25"/>
    <row r="25" spans="1:10" ht="15.75" customHeight="1" x14ac:dyDescent="0.25">
      <c r="F25" s="183" t="s">
        <v>33</v>
      </c>
      <c r="G25" s="183"/>
      <c r="H25" s="183"/>
      <c r="I25" s="183"/>
    </row>
    <row r="26" spans="1:10" ht="27.75" customHeight="1" x14ac:dyDescent="0.25"/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A23:I23"/>
    <mergeCell ref="F25:I25"/>
    <mergeCell ref="A20:D20"/>
    <mergeCell ref="A7:D7"/>
    <mergeCell ref="E7:I7"/>
    <mergeCell ref="B8:D8"/>
    <mergeCell ref="B9:D9"/>
    <mergeCell ref="H20:H22"/>
    <mergeCell ref="B10:C16"/>
    <mergeCell ref="B17:B19"/>
    <mergeCell ref="C17:D17"/>
    <mergeCell ref="C18:D18"/>
    <mergeCell ref="C19:D19"/>
    <mergeCell ref="A21:D21"/>
    <mergeCell ref="A22:D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47-26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CF6B-9ADF-45C5-9FD9-56722CBE44C8}">
  <sheetPr codeName="Sheet7">
    <pageSetUpPr fitToPage="1"/>
  </sheetPr>
  <dimension ref="A1:P34"/>
  <sheetViews>
    <sheetView topLeftCell="A8" zoomScaleNormal="100" workbookViewId="0">
      <selection activeCell="A8" sqref="A8:I3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10" t="s">
        <v>0</v>
      </c>
      <c r="B8" s="190" t="s">
        <v>1</v>
      </c>
      <c r="C8" s="191"/>
      <c r="D8" s="192"/>
      <c r="E8" s="11" t="s">
        <v>20</v>
      </c>
      <c r="F8" s="11" t="s">
        <v>21</v>
      </c>
      <c r="G8" s="12" t="s">
        <v>8</v>
      </c>
      <c r="H8" s="13" t="s">
        <v>46</v>
      </c>
      <c r="I8" s="14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8">
        <v>6</v>
      </c>
      <c r="I9" s="19" t="s">
        <v>45</v>
      </c>
    </row>
    <row r="10" spans="1:16" ht="15" customHeight="1" x14ac:dyDescent="0.25">
      <c r="A10" s="38">
        <v>1</v>
      </c>
      <c r="B10" s="157" t="s">
        <v>11</v>
      </c>
      <c r="C10" s="157"/>
      <c r="D10" s="39" t="s">
        <v>10</v>
      </c>
      <c r="E10" s="27">
        <v>0</v>
      </c>
      <c r="F10" s="40">
        <v>16966.59</v>
      </c>
      <c r="G10" s="41">
        <f t="shared" ref="G10:G28" si="0">F10*E10</f>
        <v>0</v>
      </c>
      <c r="H10" s="9"/>
      <c r="I10" s="5"/>
      <c r="J10" s="3"/>
      <c r="K10" s="3"/>
      <c r="L10" s="3"/>
      <c r="M10" s="3"/>
      <c r="N10" s="3"/>
      <c r="O10" s="3"/>
      <c r="P10" s="3"/>
    </row>
    <row r="11" spans="1:16" ht="15" customHeight="1" x14ac:dyDescent="0.25">
      <c r="A11" s="43">
        <v>2</v>
      </c>
      <c r="B11" s="153"/>
      <c r="C11" s="153"/>
      <c r="D11" s="44" t="s">
        <v>12</v>
      </c>
      <c r="E11" s="28">
        <v>0</v>
      </c>
      <c r="F11" s="45">
        <v>9550.75</v>
      </c>
      <c r="G11" s="46">
        <f t="shared" si="0"/>
        <v>0</v>
      </c>
      <c r="H11" s="6"/>
      <c r="I11" s="7"/>
    </row>
    <row r="12" spans="1:16" x14ac:dyDescent="0.25">
      <c r="A12" s="43">
        <v>3</v>
      </c>
      <c r="B12" s="153"/>
      <c r="C12" s="153"/>
      <c r="D12" s="44" t="s">
        <v>5</v>
      </c>
      <c r="E12" s="28">
        <v>10.26</v>
      </c>
      <c r="F12" s="45">
        <v>5120.5</v>
      </c>
      <c r="G12" s="46">
        <f t="shared" si="0"/>
        <v>52536.33</v>
      </c>
      <c r="H12" s="6"/>
      <c r="I12" s="7"/>
    </row>
    <row r="13" spans="1:16" x14ac:dyDescent="0.25">
      <c r="A13" s="43">
        <v>4</v>
      </c>
      <c r="B13" s="153"/>
      <c r="C13" s="153"/>
      <c r="D13" s="44" t="s">
        <v>6</v>
      </c>
      <c r="E13" s="28">
        <v>27.26</v>
      </c>
      <c r="F13" s="45">
        <v>3850</v>
      </c>
      <c r="G13" s="46">
        <f t="shared" si="0"/>
        <v>104951</v>
      </c>
      <c r="H13" s="6"/>
      <c r="I13" s="7"/>
      <c r="O13" s="4"/>
      <c r="P13" s="4"/>
    </row>
    <row r="14" spans="1:16" x14ac:dyDescent="0.25">
      <c r="A14" s="43">
        <v>5</v>
      </c>
      <c r="B14" s="153"/>
      <c r="C14" s="153"/>
      <c r="D14" s="44" t="s">
        <v>7</v>
      </c>
      <c r="E14" s="28">
        <v>27.66</v>
      </c>
      <c r="F14" s="45">
        <v>3000</v>
      </c>
      <c r="G14" s="46">
        <f t="shared" si="0"/>
        <v>82980</v>
      </c>
      <c r="H14" s="6"/>
      <c r="I14" s="7"/>
      <c r="O14" s="4"/>
      <c r="P14" s="4"/>
    </row>
    <row r="15" spans="1:16" x14ac:dyDescent="0.25">
      <c r="A15" s="43">
        <v>6</v>
      </c>
      <c r="B15" s="153"/>
      <c r="C15" s="153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6"/>
      <c r="I15" s="7"/>
    </row>
    <row r="16" spans="1:16" x14ac:dyDescent="0.25">
      <c r="A16" s="43">
        <v>7</v>
      </c>
      <c r="B16" s="153"/>
      <c r="C16" s="153"/>
      <c r="D16" s="44" t="s">
        <v>47</v>
      </c>
      <c r="E16" s="28">
        <v>0</v>
      </c>
      <c r="F16" s="45">
        <v>2600</v>
      </c>
      <c r="G16" s="46">
        <f t="shared" si="0"/>
        <v>0</v>
      </c>
      <c r="H16" s="6"/>
      <c r="I16" s="7"/>
    </row>
    <row r="17" spans="1:16" ht="15" customHeight="1" x14ac:dyDescent="0.25">
      <c r="A17" s="43">
        <v>8</v>
      </c>
      <c r="B17" s="211" t="s">
        <v>77</v>
      </c>
      <c r="C17" s="212"/>
      <c r="D17" s="44" t="s">
        <v>10</v>
      </c>
      <c r="E17" s="28">
        <v>0</v>
      </c>
      <c r="F17" s="45">
        <v>12582.16</v>
      </c>
      <c r="G17" s="46">
        <f t="shared" si="0"/>
        <v>0</v>
      </c>
      <c r="H17" s="6"/>
      <c r="I17" s="7"/>
    </row>
    <row r="18" spans="1:16" ht="15" customHeight="1" x14ac:dyDescent="0.25">
      <c r="A18" s="43">
        <v>9</v>
      </c>
      <c r="B18" s="213"/>
      <c r="C18" s="214"/>
      <c r="D18" s="44" t="s">
        <v>12</v>
      </c>
      <c r="E18" s="28">
        <v>0</v>
      </c>
      <c r="F18" s="45">
        <v>9464.59</v>
      </c>
      <c r="G18" s="46">
        <f t="shared" si="0"/>
        <v>0</v>
      </c>
      <c r="H18" s="6"/>
      <c r="I18" s="7"/>
    </row>
    <row r="19" spans="1:16" ht="15" customHeight="1" x14ac:dyDescent="0.25">
      <c r="A19" s="43">
        <v>10</v>
      </c>
      <c r="B19" s="213"/>
      <c r="C19" s="214"/>
      <c r="D19" s="44" t="s">
        <v>5</v>
      </c>
      <c r="E19" s="28">
        <v>0</v>
      </c>
      <c r="F19" s="45">
        <v>6534</v>
      </c>
      <c r="G19" s="46">
        <f t="shared" si="0"/>
        <v>0</v>
      </c>
      <c r="H19" s="6"/>
      <c r="I19" s="7"/>
      <c r="N19" s="4"/>
    </row>
    <row r="20" spans="1:16" ht="15" customHeight="1" x14ac:dyDescent="0.25">
      <c r="A20" s="43">
        <v>11</v>
      </c>
      <c r="B20" s="213"/>
      <c r="C20" s="214"/>
      <c r="D20" s="44" t="s">
        <v>6</v>
      </c>
      <c r="E20" s="28">
        <v>0</v>
      </c>
      <c r="F20" s="45">
        <v>5072.84</v>
      </c>
      <c r="G20" s="46">
        <f t="shared" si="0"/>
        <v>0</v>
      </c>
      <c r="H20" s="6"/>
      <c r="I20" s="7"/>
    </row>
    <row r="21" spans="1:16" ht="15" customHeight="1" x14ac:dyDescent="0.25">
      <c r="A21" s="43">
        <v>12</v>
      </c>
      <c r="B21" s="213"/>
      <c r="C21" s="214"/>
      <c r="D21" s="44" t="s">
        <v>7</v>
      </c>
      <c r="E21" s="28">
        <v>0.9</v>
      </c>
      <c r="F21" s="45">
        <v>3695.09</v>
      </c>
      <c r="G21" s="46">
        <f t="shared" si="0"/>
        <v>3325.5810000000001</v>
      </c>
      <c r="H21" s="6"/>
      <c r="I21" s="7"/>
    </row>
    <row r="22" spans="1:16" ht="15.75" customHeight="1" x14ac:dyDescent="0.25">
      <c r="A22" s="43">
        <v>13</v>
      </c>
      <c r="B22" s="215"/>
      <c r="C22" s="216"/>
      <c r="D22" s="44" t="s">
        <v>55</v>
      </c>
      <c r="E22" s="28">
        <v>0</v>
      </c>
      <c r="F22" s="45">
        <v>2751.84</v>
      </c>
      <c r="G22" s="46">
        <f t="shared" si="0"/>
        <v>0</v>
      </c>
      <c r="H22" s="6"/>
      <c r="I22" s="7"/>
    </row>
    <row r="23" spans="1:16" ht="15" customHeight="1" x14ac:dyDescent="0.25">
      <c r="A23" s="43">
        <v>14</v>
      </c>
      <c r="B23" s="162" t="s">
        <v>17</v>
      </c>
      <c r="C23" s="153" t="s">
        <v>14</v>
      </c>
      <c r="D23" s="159"/>
      <c r="E23" s="28">
        <v>337.06</v>
      </c>
      <c r="F23" s="45">
        <v>2480</v>
      </c>
      <c r="G23" s="46">
        <f t="shared" si="0"/>
        <v>835908.8</v>
      </c>
      <c r="H23" s="6"/>
      <c r="I23" s="7"/>
      <c r="O23" s="4"/>
      <c r="P23" s="4"/>
    </row>
    <row r="24" spans="1:16" ht="15" customHeight="1" x14ac:dyDescent="0.25">
      <c r="A24" s="43">
        <v>15</v>
      </c>
      <c r="B24" s="162"/>
      <c r="C24" s="153" t="s">
        <v>15</v>
      </c>
      <c r="D24" s="159"/>
      <c r="E24" s="28">
        <v>0</v>
      </c>
      <c r="F24" s="45">
        <v>1965.21</v>
      </c>
      <c r="G24" s="46">
        <f t="shared" si="0"/>
        <v>0</v>
      </c>
      <c r="H24" s="6"/>
      <c r="I24" s="7"/>
      <c r="O24" s="4"/>
      <c r="P24" s="4"/>
    </row>
    <row r="25" spans="1:16" ht="15" customHeight="1" x14ac:dyDescent="0.25">
      <c r="A25" s="43">
        <v>16</v>
      </c>
      <c r="B25" s="162"/>
      <c r="C25" s="153" t="s">
        <v>16</v>
      </c>
      <c r="D25" s="153"/>
      <c r="E25" s="29">
        <v>0</v>
      </c>
      <c r="F25" s="47">
        <v>1755.58</v>
      </c>
      <c r="G25" s="46">
        <f t="shared" si="0"/>
        <v>0</v>
      </c>
      <c r="H25" s="6"/>
      <c r="I25" s="7"/>
    </row>
    <row r="26" spans="1:16" ht="15" customHeight="1" x14ac:dyDescent="0.25">
      <c r="A26" s="43">
        <v>17</v>
      </c>
      <c r="B26" s="162" t="s">
        <v>56</v>
      </c>
      <c r="C26" s="153" t="s">
        <v>14</v>
      </c>
      <c r="D26" s="159"/>
      <c r="E26" s="28">
        <v>9.1</v>
      </c>
      <c r="F26" s="45">
        <v>1570</v>
      </c>
      <c r="G26" s="46">
        <f t="shared" si="0"/>
        <v>14287</v>
      </c>
      <c r="H26" s="6"/>
      <c r="I26" s="7"/>
    </row>
    <row r="27" spans="1:16" ht="15" customHeight="1" x14ac:dyDescent="0.25">
      <c r="A27" s="43">
        <v>18</v>
      </c>
      <c r="B27" s="162"/>
      <c r="C27" s="153" t="s">
        <v>15</v>
      </c>
      <c r="D27" s="159"/>
      <c r="E27" s="28">
        <v>0</v>
      </c>
      <c r="F27" s="45">
        <v>1177.23</v>
      </c>
      <c r="G27" s="46">
        <f t="shared" si="0"/>
        <v>0</v>
      </c>
      <c r="H27" s="6"/>
      <c r="I27" s="7"/>
    </row>
    <row r="28" spans="1:16" ht="15" customHeight="1" thickBot="1" x14ac:dyDescent="0.3">
      <c r="A28" s="43">
        <v>19</v>
      </c>
      <c r="B28" s="166"/>
      <c r="C28" s="167" t="s">
        <v>16</v>
      </c>
      <c r="D28" s="167"/>
      <c r="E28" s="30">
        <v>0</v>
      </c>
      <c r="F28" s="49">
        <v>928.16</v>
      </c>
      <c r="G28" s="50">
        <f t="shared" si="0"/>
        <v>0</v>
      </c>
      <c r="H28" s="6"/>
      <c r="I28" s="7"/>
    </row>
    <row r="29" spans="1:16" ht="15" customHeight="1" x14ac:dyDescent="0.25">
      <c r="A29" s="145" t="s">
        <v>43</v>
      </c>
      <c r="B29" s="146"/>
      <c r="C29" s="146"/>
      <c r="D29" s="147"/>
      <c r="E29" s="31">
        <f>SUM(E10:E22)</f>
        <v>66.080000000000013</v>
      </c>
      <c r="F29" s="52"/>
      <c r="G29" s="53">
        <f>SUM(G10:G22)</f>
        <v>243792.91100000002</v>
      </c>
      <c r="H29" s="210" t="s">
        <v>19</v>
      </c>
      <c r="I29" s="68"/>
    </row>
    <row r="30" spans="1:16" ht="15" customHeight="1" thickBot="1" x14ac:dyDescent="0.3">
      <c r="A30" s="148" t="s">
        <v>44</v>
      </c>
      <c r="B30" s="149"/>
      <c r="C30" s="149"/>
      <c r="D30" s="150"/>
      <c r="E30" s="32">
        <f>SUM(E23:E27)</f>
        <v>346.16</v>
      </c>
      <c r="F30" s="33"/>
      <c r="G30" s="54">
        <f>SUM(G23:G27)</f>
        <v>850195.8</v>
      </c>
      <c r="H30" s="196"/>
      <c r="I30" s="8"/>
    </row>
    <row r="31" spans="1:16" ht="15" customHeight="1" thickBot="1" x14ac:dyDescent="0.3">
      <c r="A31" s="151" t="s">
        <v>18</v>
      </c>
      <c r="B31" s="152"/>
      <c r="C31" s="152"/>
      <c r="D31" s="152"/>
      <c r="E31" s="33">
        <f>SUM(E29:E30)</f>
        <v>412.24</v>
      </c>
      <c r="F31" s="33"/>
      <c r="G31" s="55">
        <f>SUM(G29:G30)</f>
        <v>1093988.7110000001</v>
      </c>
      <c r="H31" s="197"/>
      <c r="I31" s="69"/>
    </row>
    <row r="32" spans="1:16" ht="27.75" customHeight="1" x14ac:dyDescent="0.25">
      <c r="A32" s="182" t="s">
        <v>25</v>
      </c>
      <c r="B32" s="182"/>
      <c r="C32" s="182"/>
      <c r="D32" s="182"/>
      <c r="E32" s="182"/>
      <c r="F32" s="182"/>
      <c r="G32" s="182"/>
      <c r="H32" s="182"/>
      <c r="I32" s="182"/>
    </row>
    <row r="34" spans="6:9" x14ac:dyDescent="0.25">
      <c r="F34" s="183" t="s">
        <v>33</v>
      </c>
      <c r="G34" s="183"/>
      <c r="H34" s="183"/>
      <c r="I34" s="183"/>
    </row>
  </sheetData>
  <mergeCells count="32">
    <mergeCell ref="A1:D1"/>
    <mergeCell ref="E1:I1"/>
    <mergeCell ref="A2:D2"/>
    <mergeCell ref="E2:I2"/>
    <mergeCell ref="A3:D3"/>
    <mergeCell ref="E3:I3"/>
    <mergeCell ref="A7:D7"/>
    <mergeCell ref="E7:I7"/>
    <mergeCell ref="B8:D8"/>
    <mergeCell ref="B9:D9"/>
    <mergeCell ref="C27:D27"/>
    <mergeCell ref="B17:C22"/>
    <mergeCell ref="A4:D4"/>
    <mergeCell ref="E4:I4"/>
    <mergeCell ref="A5:D5"/>
    <mergeCell ref="E5:I5"/>
    <mergeCell ref="A6:D6"/>
    <mergeCell ref="E6:I6"/>
    <mergeCell ref="F34:I34"/>
    <mergeCell ref="B10:C16"/>
    <mergeCell ref="B23:B25"/>
    <mergeCell ref="C23:D23"/>
    <mergeCell ref="B26:B28"/>
    <mergeCell ref="A29:D29"/>
    <mergeCell ref="A32:I32"/>
    <mergeCell ref="C24:D24"/>
    <mergeCell ref="C25:D25"/>
    <mergeCell ref="C26:D26"/>
    <mergeCell ref="H29:H31"/>
    <mergeCell ref="A30:D30"/>
    <mergeCell ref="A31:D31"/>
    <mergeCell ref="C28:D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49-26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C0C6-2572-48E1-B80D-47CF6A462F86}">
  <sheetPr codeName="Sheet8">
    <pageSetUpPr fitToPage="1"/>
  </sheetPr>
  <dimension ref="A1:P28"/>
  <sheetViews>
    <sheetView topLeftCell="A19" zoomScaleNormal="100" workbookViewId="0">
      <selection activeCell="I25" sqref="I2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10" t="s">
        <v>0</v>
      </c>
      <c r="B8" s="190" t="s">
        <v>1</v>
      </c>
      <c r="C8" s="191"/>
      <c r="D8" s="192"/>
      <c r="E8" s="11" t="s">
        <v>20</v>
      </c>
      <c r="F8" s="11" t="s">
        <v>21</v>
      </c>
      <c r="G8" s="12" t="s">
        <v>8</v>
      </c>
      <c r="H8" s="13" t="s">
        <v>46</v>
      </c>
      <c r="I8" s="14" t="s">
        <v>9</v>
      </c>
    </row>
    <row r="9" spans="1:16" ht="15.75" thickBot="1" x14ac:dyDescent="0.3">
      <c r="A9" s="72">
        <v>1</v>
      </c>
      <c r="B9" s="222">
        <v>2</v>
      </c>
      <c r="C9" s="223"/>
      <c r="D9" s="224"/>
      <c r="E9" s="74">
        <v>3</v>
      </c>
      <c r="F9" s="74">
        <v>4</v>
      </c>
      <c r="G9" s="73" t="s">
        <v>42</v>
      </c>
      <c r="H9" s="18">
        <v>6</v>
      </c>
      <c r="I9" s="19" t="s">
        <v>45</v>
      </c>
    </row>
    <row r="10" spans="1:16" ht="15.75" customHeight="1" thickBot="1" x14ac:dyDescent="0.3">
      <c r="A10" s="38">
        <v>1</v>
      </c>
      <c r="B10" s="157" t="s">
        <v>11</v>
      </c>
      <c r="C10" s="157"/>
      <c r="D10" s="39" t="s">
        <v>10</v>
      </c>
      <c r="E10" s="27">
        <v>0</v>
      </c>
      <c r="F10" s="40">
        <v>16966.59</v>
      </c>
      <c r="G10" s="41">
        <f t="shared" ref="G10:G22" si="0">F10*E10</f>
        <v>0</v>
      </c>
      <c r="H10" s="92"/>
      <c r="I10" s="68">
        <f>SUM(E10*H10)</f>
        <v>0</v>
      </c>
    </row>
    <row r="11" spans="1:16" ht="15.75" thickBot="1" x14ac:dyDescent="0.3">
      <c r="A11" s="43">
        <v>2</v>
      </c>
      <c r="B11" s="153"/>
      <c r="C11" s="153"/>
      <c r="D11" s="44" t="s">
        <v>12</v>
      </c>
      <c r="E11" s="28">
        <v>0</v>
      </c>
      <c r="F11" s="45">
        <v>9550.75</v>
      </c>
      <c r="G11" s="46">
        <f t="shared" si="0"/>
        <v>0</v>
      </c>
      <c r="H11" s="71"/>
      <c r="I11" s="68">
        <f t="shared" ref="I11:I22" si="1">SUM(E11*H11)</f>
        <v>0</v>
      </c>
      <c r="O11" s="4"/>
      <c r="P11" s="4"/>
    </row>
    <row r="12" spans="1:16" ht="15" customHeight="1" thickBot="1" x14ac:dyDescent="0.3">
      <c r="A12" s="43">
        <v>3</v>
      </c>
      <c r="B12" s="153"/>
      <c r="C12" s="153"/>
      <c r="D12" s="44" t="s">
        <v>5</v>
      </c>
      <c r="E12" s="26">
        <v>4.7</v>
      </c>
      <c r="F12" s="45">
        <v>5120.5</v>
      </c>
      <c r="G12" s="46">
        <f t="shared" si="0"/>
        <v>24066.350000000002</v>
      </c>
      <c r="H12" s="71"/>
      <c r="I12" s="68">
        <f t="shared" si="1"/>
        <v>0</v>
      </c>
      <c r="O12" s="4"/>
      <c r="P12" s="4"/>
    </row>
    <row r="13" spans="1:16" ht="15" customHeight="1" thickBot="1" x14ac:dyDescent="0.3">
      <c r="A13" s="43">
        <v>4</v>
      </c>
      <c r="B13" s="153"/>
      <c r="C13" s="153"/>
      <c r="D13" s="44" t="s">
        <v>6</v>
      </c>
      <c r="E13" s="26">
        <v>4.7</v>
      </c>
      <c r="F13" s="45">
        <v>3850</v>
      </c>
      <c r="G13" s="46">
        <f t="shared" si="0"/>
        <v>18095</v>
      </c>
      <c r="H13" s="71"/>
      <c r="I13" s="68">
        <f t="shared" si="1"/>
        <v>0</v>
      </c>
      <c r="N13" s="4"/>
    </row>
    <row r="14" spans="1:16" ht="15.75" thickBot="1" x14ac:dyDescent="0.3">
      <c r="A14" s="43">
        <v>5</v>
      </c>
      <c r="B14" s="153"/>
      <c r="C14" s="153"/>
      <c r="D14" s="44" t="s">
        <v>7</v>
      </c>
      <c r="E14" s="26">
        <v>0</v>
      </c>
      <c r="F14" s="45">
        <v>3000</v>
      </c>
      <c r="G14" s="46">
        <f t="shared" si="0"/>
        <v>0</v>
      </c>
      <c r="H14" s="71"/>
      <c r="I14" s="68">
        <f t="shared" si="1"/>
        <v>0</v>
      </c>
    </row>
    <row r="15" spans="1:16" ht="15" customHeight="1" thickBot="1" x14ac:dyDescent="0.3">
      <c r="A15" s="43">
        <v>6</v>
      </c>
      <c r="B15" s="153"/>
      <c r="C15" s="153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68">
        <f t="shared" si="1"/>
        <v>0</v>
      </c>
    </row>
    <row r="16" spans="1:16" ht="15" customHeight="1" thickBot="1" x14ac:dyDescent="0.3">
      <c r="A16" s="43">
        <v>7</v>
      </c>
      <c r="B16" s="153"/>
      <c r="C16" s="153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68">
        <f t="shared" si="1"/>
        <v>0</v>
      </c>
    </row>
    <row r="17" spans="1:16" ht="15" customHeight="1" thickBot="1" x14ac:dyDescent="0.3">
      <c r="A17" s="43">
        <v>8</v>
      </c>
      <c r="B17" s="162" t="s">
        <v>17</v>
      </c>
      <c r="C17" s="153" t="s">
        <v>14</v>
      </c>
      <c r="D17" s="159"/>
      <c r="E17" s="28">
        <v>56.7</v>
      </c>
      <c r="F17" s="45">
        <v>2480</v>
      </c>
      <c r="G17" s="46">
        <f t="shared" si="0"/>
        <v>140616</v>
      </c>
      <c r="H17" s="71"/>
      <c r="I17" s="68">
        <f t="shared" si="1"/>
        <v>0</v>
      </c>
    </row>
    <row r="18" spans="1:16" ht="15" customHeight="1" thickBot="1" x14ac:dyDescent="0.3">
      <c r="A18" s="43">
        <v>9</v>
      </c>
      <c r="B18" s="162"/>
      <c r="C18" s="153" t="s">
        <v>15</v>
      </c>
      <c r="D18" s="159"/>
      <c r="E18" s="28">
        <v>0</v>
      </c>
      <c r="F18" s="45">
        <v>1965.21</v>
      </c>
      <c r="G18" s="46">
        <f t="shared" si="0"/>
        <v>0</v>
      </c>
      <c r="H18" s="71"/>
      <c r="I18" s="68">
        <f t="shared" si="1"/>
        <v>0</v>
      </c>
      <c r="N18" s="4"/>
    </row>
    <row r="19" spans="1:16" ht="15" customHeight="1" thickBot="1" x14ac:dyDescent="0.3">
      <c r="A19" s="43">
        <v>10</v>
      </c>
      <c r="B19" s="162"/>
      <c r="C19" s="153" t="s">
        <v>16</v>
      </c>
      <c r="D19" s="153"/>
      <c r="E19" s="29">
        <v>0</v>
      </c>
      <c r="F19" s="47">
        <v>1755.58</v>
      </c>
      <c r="G19" s="46">
        <f t="shared" si="0"/>
        <v>0</v>
      </c>
      <c r="H19" s="71"/>
      <c r="I19" s="68">
        <f t="shared" si="1"/>
        <v>0</v>
      </c>
    </row>
    <row r="20" spans="1:16" ht="15" customHeight="1" thickBot="1" x14ac:dyDescent="0.3">
      <c r="A20" s="43">
        <v>11</v>
      </c>
      <c r="B20" s="162" t="s">
        <v>56</v>
      </c>
      <c r="C20" s="153" t="s">
        <v>14</v>
      </c>
      <c r="D20" s="159"/>
      <c r="E20" s="28">
        <v>4.3</v>
      </c>
      <c r="F20" s="45">
        <v>1570</v>
      </c>
      <c r="G20" s="46">
        <f t="shared" si="0"/>
        <v>6751</v>
      </c>
      <c r="H20" s="71"/>
      <c r="I20" s="68">
        <f t="shared" si="1"/>
        <v>0</v>
      </c>
    </row>
    <row r="21" spans="1:16" ht="15.75" customHeight="1" thickBot="1" x14ac:dyDescent="0.3">
      <c r="A21" s="43">
        <v>12</v>
      </c>
      <c r="B21" s="162"/>
      <c r="C21" s="153" t="s">
        <v>15</v>
      </c>
      <c r="D21" s="159"/>
      <c r="E21" s="28">
        <v>0</v>
      </c>
      <c r="F21" s="45">
        <v>1177.23</v>
      </c>
      <c r="G21" s="46">
        <f t="shared" si="0"/>
        <v>0</v>
      </c>
      <c r="H21" s="71"/>
      <c r="I21" s="68">
        <f t="shared" si="1"/>
        <v>0</v>
      </c>
    </row>
    <row r="22" spans="1:16" ht="15.75" customHeight="1" thickBot="1" x14ac:dyDescent="0.3">
      <c r="A22" s="43">
        <v>13</v>
      </c>
      <c r="B22" s="217"/>
      <c r="C22" s="221" t="s">
        <v>16</v>
      </c>
      <c r="D22" s="221"/>
      <c r="E22" s="34">
        <v>0</v>
      </c>
      <c r="F22" s="51">
        <v>928.16</v>
      </c>
      <c r="G22" s="75">
        <f t="shared" si="0"/>
        <v>0</v>
      </c>
      <c r="H22" s="76"/>
      <c r="I22" s="68">
        <f t="shared" si="1"/>
        <v>0</v>
      </c>
      <c r="O22" s="4"/>
      <c r="P22" s="4"/>
    </row>
    <row r="23" spans="1:16" ht="15" customHeight="1" x14ac:dyDescent="0.25">
      <c r="A23" s="145" t="s">
        <v>43</v>
      </c>
      <c r="B23" s="146"/>
      <c r="C23" s="146"/>
      <c r="D23" s="147"/>
      <c r="E23" s="31">
        <f>SUM(E10:E16)</f>
        <v>9.4</v>
      </c>
      <c r="F23" s="52"/>
      <c r="G23" s="53">
        <f>SUM(G10:G16)</f>
        <v>42161.350000000006</v>
      </c>
      <c r="H23" s="218" t="s">
        <v>19</v>
      </c>
      <c r="I23" s="68">
        <f>SUM(I10:I16)</f>
        <v>0</v>
      </c>
      <c r="O23" s="4"/>
      <c r="P23" s="4"/>
    </row>
    <row r="24" spans="1:16" ht="15" customHeight="1" thickBot="1" x14ac:dyDescent="0.3">
      <c r="A24" s="148" t="s">
        <v>44</v>
      </c>
      <c r="B24" s="149"/>
      <c r="C24" s="149"/>
      <c r="D24" s="150"/>
      <c r="E24" s="32">
        <f>SUM(E17:E21)</f>
        <v>61</v>
      </c>
      <c r="F24" s="33"/>
      <c r="G24" s="54">
        <f>SUM(G17:G21)</f>
        <v>147367</v>
      </c>
      <c r="H24" s="219"/>
      <c r="I24" s="8">
        <f>SUM(I17:I22)</f>
        <v>0</v>
      </c>
      <c r="N24" s="4"/>
    </row>
    <row r="25" spans="1:16" ht="15.75" customHeight="1" thickBot="1" x14ac:dyDescent="0.3">
      <c r="A25" s="151" t="s">
        <v>18</v>
      </c>
      <c r="B25" s="152"/>
      <c r="C25" s="152"/>
      <c r="D25" s="152"/>
      <c r="E25" s="33">
        <f>SUM(E23:E24)</f>
        <v>70.400000000000006</v>
      </c>
      <c r="F25" s="33"/>
      <c r="G25" s="55">
        <f>SUM(G23:G24)</f>
        <v>189528.35</v>
      </c>
      <c r="H25" s="220"/>
      <c r="I25" s="69">
        <f>SUM(I23:I24)</f>
        <v>0</v>
      </c>
    </row>
    <row r="26" spans="1:16" ht="27.75" customHeight="1" x14ac:dyDescent="0.25">
      <c r="A26" s="182" t="s">
        <v>25</v>
      </c>
      <c r="B26" s="182"/>
      <c r="C26" s="182"/>
      <c r="D26" s="182"/>
      <c r="E26" s="182"/>
      <c r="F26" s="182"/>
      <c r="G26" s="182"/>
      <c r="H26" s="182"/>
      <c r="I26" s="182"/>
    </row>
    <row r="28" spans="1:16" x14ac:dyDescent="0.25">
      <c r="F28" s="183" t="s">
        <v>33</v>
      </c>
      <c r="G28" s="183"/>
      <c r="H28" s="183"/>
      <c r="I28" s="183"/>
    </row>
  </sheetData>
  <mergeCells count="31">
    <mergeCell ref="A1:D1"/>
    <mergeCell ref="E1:I1"/>
    <mergeCell ref="A2:D2"/>
    <mergeCell ref="E2:I2"/>
    <mergeCell ref="A3:D3"/>
    <mergeCell ref="E3:I3"/>
    <mergeCell ref="A7:D7"/>
    <mergeCell ref="E7:I7"/>
    <mergeCell ref="B8:D8"/>
    <mergeCell ref="B9:D9"/>
    <mergeCell ref="A4:D4"/>
    <mergeCell ref="E4:I4"/>
    <mergeCell ref="A5:D5"/>
    <mergeCell ref="E5:I5"/>
    <mergeCell ref="A6:D6"/>
    <mergeCell ref="E6:I6"/>
    <mergeCell ref="A26:I26"/>
    <mergeCell ref="F28:I28"/>
    <mergeCell ref="B10:C16"/>
    <mergeCell ref="B20:B22"/>
    <mergeCell ref="C20:D20"/>
    <mergeCell ref="C21:D21"/>
    <mergeCell ref="B17:B19"/>
    <mergeCell ref="C17:D17"/>
    <mergeCell ref="C18:D18"/>
    <mergeCell ref="C19:D19"/>
    <mergeCell ref="H23:H25"/>
    <mergeCell ref="C22:D22"/>
    <mergeCell ref="A24:D24"/>
    <mergeCell ref="A25:D25"/>
    <mergeCell ref="A23:D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51-26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4A28-773F-4AE5-B748-CCF84C40E19F}">
  <sheetPr codeName="Sheet10">
    <pageSetUpPr fitToPage="1"/>
  </sheetPr>
  <dimension ref="A1:P33"/>
  <sheetViews>
    <sheetView topLeftCell="A15" zoomScaleNormal="100" workbookViewId="0">
      <selection activeCell="I29" sqref="I29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27" si="0"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5">
        <f t="shared" ref="I11:I27" si="1">SUM(E11*H11)</f>
        <v>0</v>
      </c>
    </row>
    <row r="12" spans="1:16" ht="15.75" thickBot="1" x14ac:dyDescent="0.3">
      <c r="A12" s="43">
        <v>3</v>
      </c>
      <c r="B12" s="159"/>
      <c r="C12" s="159"/>
      <c r="D12" s="44" t="s">
        <v>5</v>
      </c>
      <c r="E12" s="26">
        <v>2.81</v>
      </c>
      <c r="F12" s="45">
        <v>5120.5</v>
      </c>
      <c r="G12" s="46">
        <f t="shared" si="0"/>
        <v>14388.605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159"/>
      <c r="C13" s="159"/>
      <c r="D13" s="44" t="s">
        <v>6</v>
      </c>
      <c r="E13" s="26">
        <v>14.049999999999999</v>
      </c>
      <c r="F13" s="45">
        <v>3850</v>
      </c>
      <c r="G13" s="46">
        <f t="shared" si="0"/>
        <v>54092.499999999993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159"/>
      <c r="C14" s="159"/>
      <c r="D14" s="44" t="s">
        <v>7</v>
      </c>
      <c r="E14" s="26">
        <v>14.049999999999999</v>
      </c>
      <c r="F14" s="45">
        <v>3000</v>
      </c>
      <c r="G14" s="46">
        <f t="shared" si="0"/>
        <v>42150</v>
      </c>
      <c r="H14" s="71"/>
      <c r="I14" s="5">
        <f t="shared" si="1"/>
        <v>0</v>
      </c>
    </row>
    <row r="15" spans="1:16" ht="15" customHeight="1" thickBot="1" x14ac:dyDescent="0.3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5">
        <f t="shared" si="1"/>
        <v>0</v>
      </c>
    </row>
    <row r="17" spans="1:16" ht="15" customHeight="1" thickBot="1" x14ac:dyDescent="0.3">
      <c r="A17" s="43">
        <v>8</v>
      </c>
      <c r="B17" s="153" t="s">
        <v>93</v>
      </c>
      <c r="C17" s="159"/>
      <c r="D17" s="44" t="s">
        <v>10</v>
      </c>
      <c r="E17" s="28">
        <v>0</v>
      </c>
      <c r="F17" s="45">
        <v>12582.16</v>
      </c>
      <c r="G17" s="46">
        <f t="shared" si="0"/>
        <v>0</v>
      </c>
      <c r="H17" s="93"/>
      <c r="I17" s="5">
        <f t="shared" si="1"/>
        <v>0</v>
      </c>
      <c r="J17" s="3"/>
      <c r="K17" s="3"/>
      <c r="L17" s="3"/>
      <c r="M17" s="3"/>
      <c r="N17" s="3"/>
      <c r="O17" s="3"/>
      <c r="P17" s="3"/>
    </row>
    <row r="18" spans="1:16" ht="15.75" thickBot="1" x14ac:dyDescent="0.3">
      <c r="A18" s="43">
        <v>9</v>
      </c>
      <c r="B18" s="159"/>
      <c r="C18" s="159"/>
      <c r="D18" s="44" t="s">
        <v>12</v>
      </c>
      <c r="E18" s="26">
        <v>0</v>
      </c>
      <c r="F18" s="45">
        <v>9464.59</v>
      </c>
      <c r="G18" s="46">
        <f t="shared" si="0"/>
        <v>0</v>
      </c>
      <c r="H18" s="71"/>
      <c r="I18" s="5">
        <f t="shared" si="1"/>
        <v>0</v>
      </c>
    </row>
    <row r="19" spans="1:16" ht="15.75" thickBot="1" x14ac:dyDescent="0.3">
      <c r="A19" s="43">
        <v>10</v>
      </c>
      <c r="B19" s="159"/>
      <c r="C19" s="159"/>
      <c r="D19" s="44" t="s">
        <v>5</v>
      </c>
      <c r="E19" s="26">
        <v>0</v>
      </c>
      <c r="F19" s="45">
        <v>6534</v>
      </c>
      <c r="G19" s="46">
        <f t="shared" si="0"/>
        <v>0</v>
      </c>
      <c r="H19" s="71"/>
      <c r="I19" s="5">
        <f t="shared" si="1"/>
        <v>0</v>
      </c>
    </row>
    <row r="20" spans="1:16" ht="15.75" thickBot="1" x14ac:dyDescent="0.3">
      <c r="A20" s="43">
        <v>11</v>
      </c>
      <c r="B20" s="159"/>
      <c r="C20" s="159"/>
      <c r="D20" s="44" t="s">
        <v>6</v>
      </c>
      <c r="E20" s="26">
        <v>1.07</v>
      </c>
      <c r="F20" s="45">
        <v>5072.84</v>
      </c>
      <c r="G20" s="46">
        <f t="shared" si="0"/>
        <v>5427.9388000000008</v>
      </c>
      <c r="H20" s="71"/>
      <c r="I20" s="5">
        <f t="shared" si="1"/>
        <v>0</v>
      </c>
      <c r="O20" s="4"/>
      <c r="P20" s="4"/>
    </row>
    <row r="21" spans="1:16" ht="15.75" thickBot="1" x14ac:dyDescent="0.3">
      <c r="A21" s="43">
        <v>12</v>
      </c>
      <c r="B21" s="159"/>
      <c r="C21" s="159"/>
      <c r="D21" s="44" t="s">
        <v>7</v>
      </c>
      <c r="E21" s="26">
        <v>0</v>
      </c>
      <c r="F21" s="45">
        <v>3695.09</v>
      </c>
      <c r="G21" s="46">
        <f t="shared" si="0"/>
        <v>0</v>
      </c>
      <c r="H21" s="71"/>
      <c r="I21" s="5">
        <f t="shared" si="1"/>
        <v>0</v>
      </c>
      <c r="O21" s="4"/>
      <c r="P21" s="4"/>
    </row>
    <row r="22" spans="1:16" ht="15.75" thickBot="1" x14ac:dyDescent="0.3">
      <c r="A22" s="43">
        <v>13</v>
      </c>
      <c r="B22" s="162" t="s">
        <v>17</v>
      </c>
      <c r="C22" s="153" t="s">
        <v>14</v>
      </c>
      <c r="D22" s="159"/>
      <c r="E22" s="28">
        <v>170.86</v>
      </c>
      <c r="F22" s="45">
        <v>2480</v>
      </c>
      <c r="G22" s="46">
        <f t="shared" si="0"/>
        <v>423732.80000000005</v>
      </c>
      <c r="H22" s="71"/>
      <c r="I22" s="5">
        <f t="shared" si="1"/>
        <v>0</v>
      </c>
    </row>
    <row r="23" spans="1:16" ht="15.75" thickBot="1" x14ac:dyDescent="0.3">
      <c r="A23" s="43">
        <v>14</v>
      </c>
      <c r="B23" s="162"/>
      <c r="C23" s="153" t="s">
        <v>15</v>
      </c>
      <c r="D23" s="159"/>
      <c r="E23" s="28">
        <v>0</v>
      </c>
      <c r="F23" s="45">
        <v>1965.21</v>
      </c>
      <c r="G23" s="46">
        <f t="shared" si="0"/>
        <v>0</v>
      </c>
      <c r="H23" s="71"/>
      <c r="I23" s="5">
        <f t="shared" si="1"/>
        <v>0</v>
      </c>
    </row>
    <row r="24" spans="1:16" ht="15" customHeight="1" thickBot="1" x14ac:dyDescent="0.3">
      <c r="A24" s="43">
        <v>15</v>
      </c>
      <c r="B24" s="162"/>
      <c r="C24" s="153" t="s">
        <v>16</v>
      </c>
      <c r="D24" s="153"/>
      <c r="E24" s="29">
        <v>0</v>
      </c>
      <c r="F24" s="47">
        <v>1755.58</v>
      </c>
      <c r="G24" s="48">
        <f t="shared" si="0"/>
        <v>0</v>
      </c>
      <c r="H24" s="71"/>
      <c r="I24" s="5">
        <f t="shared" si="1"/>
        <v>0</v>
      </c>
    </row>
    <row r="25" spans="1:16" ht="15" customHeight="1" thickBot="1" x14ac:dyDescent="0.3">
      <c r="A25" s="43">
        <v>16</v>
      </c>
      <c r="B25" s="162" t="s">
        <v>56</v>
      </c>
      <c r="C25" s="153" t="s">
        <v>14</v>
      </c>
      <c r="D25" s="159"/>
      <c r="E25" s="28">
        <v>32.18</v>
      </c>
      <c r="F25" s="45">
        <v>1570</v>
      </c>
      <c r="G25" s="46">
        <f t="shared" si="0"/>
        <v>50522.6</v>
      </c>
      <c r="H25" s="71"/>
      <c r="I25" s="5">
        <f t="shared" si="1"/>
        <v>0</v>
      </c>
    </row>
    <row r="26" spans="1:16" ht="15.75" customHeight="1" thickBot="1" x14ac:dyDescent="0.3">
      <c r="A26" s="43">
        <v>17</v>
      </c>
      <c r="B26" s="162"/>
      <c r="C26" s="153" t="s">
        <v>15</v>
      </c>
      <c r="D26" s="159"/>
      <c r="E26" s="28">
        <v>0</v>
      </c>
      <c r="F26" s="45">
        <v>1177.23</v>
      </c>
      <c r="G26" s="46">
        <f t="shared" si="0"/>
        <v>0</v>
      </c>
      <c r="H26" s="71"/>
      <c r="I26" s="5">
        <f t="shared" si="1"/>
        <v>0</v>
      </c>
    </row>
    <row r="27" spans="1:16" ht="15.75" thickBot="1" x14ac:dyDescent="0.3">
      <c r="A27" s="43">
        <v>18</v>
      </c>
      <c r="B27" s="166"/>
      <c r="C27" s="167" t="s">
        <v>16</v>
      </c>
      <c r="D27" s="167"/>
      <c r="E27" s="30">
        <v>0</v>
      </c>
      <c r="F27" s="49">
        <v>928.16</v>
      </c>
      <c r="G27" s="50">
        <f t="shared" si="0"/>
        <v>0</v>
      </c>
      <c r="H27" s="71"/>
      <c r="I27" s="5">
        <f t="shared" si="1"/>
        <v>0</v>
      </c>
      <c r="O27" s="4"/>
      <c r="P27" s="4"/>
    </row>
    <row r="28" spans="1:16" ht="15" customHeight="1" x14ac:dyDescent="0.25">
      <c r="A28" s="145" t="s">
        <v>43</v>
      </c>
      <c r="B28" s="146"/>
      <c r="C28" s="146"/>
      <c r="D28" s="147"/>
      <c r="E28" s="31">
        <f>SUM(E10:E21)</f>
        <v>31.979999999999997</v>
      </c>
      <c r="F28" s="52"/>
      <c r="G28" s="53">
        <f>SUM(G10:G21)</f>
        <v>116059.0438</v>
      </c>
      <c r="H28" s="218" t="s">
        <v>19</v>
      </c>
      <c r="I28" s="68">
        <f>SUM(I10:I21)</f>
        <v>0</v>
      </c>
    </row>
    <row r="29" spans="1:16" ht="15.75" thickBot="1" x14ac:dyDescent="0.3">
      <c r="A29" s="148" t="s">
        <v>44</v>
      </c>
      <c r="B29" s="149"/>
      <c r="C29" s="149"/>
      <c r="D29" s="150"/>
      <c r="E29" s="32">
        <f>SUM(E22:E27)</f>
        <v>203.04000000000002</v>
      </c>
      <c r="F29" s="33"/>
      <c r="G29" s="54">
        <f>SUM(G22:G27)</f>
        <v>474255.4</v>
      </c>
      <c r="H29" s="219"/>
      <c r="I29" s="8">
        <f>SUM(I22:I27)</f>
        <v>0</v>
      </c>
      <c r="O29" s="4"/>
      <c r="P29" s="4"/>
    </row>
    <row r="30" spans="1:16" ht="15.75" thickBot="1" x14ac:dyDescent="0.3">
      <c r="A30" s="151" t="s">
        <v>18</v>
      </c>
      <c r="B30" s="152"/>
      <c r="C30" s="152"/>
      <c r="D30" s="152"/>
      <c r="E30" s="33">
        <f>SUM(E28:E29)</f>
        <v>235.02</v>
      </c>
      <c r="F30" s="33"/>
      <c r="G30" s="55">
        <f>SUM(G28:G29)</f>
        <v>590314.44380000001</v>
      </c>
      <c r="H30" s="220"/>
      <c r="I30" s="69">
        <f>SUM(I28:I29)</f>
        <v>0</v>
      </c>
      <c r="O30" s="4"/>
      <c r="P30" s="4"/>
    </row>
    <row r="31" spans="1:16" ht="27.75" customHeight="1" x14ac:dyDescent="0.25">
      <c r="A31" s="182" t="s">
        <v>25</v>
      </c>
      <c r="B31" s="182"/>
      <c r="C31" s="182"/>
      <c r="D31" s="182"/>
      <c r="E31" s="182"/>
      <c r="F31" s="182"/>
      <c r="G31" s="182"/>
      <c r="H31" s="182"/>
      <c r="I31" s="182"/>
    </row>
    <row r="33" spans="6:9" x14ac:dyDescent="0.25">
      <c r="F33" s="183" t="s">
        <v>33</v>
      </c>
      <c r="G33" s="183"/>
      <c r="H33" s="183"/>
      <c r="I33" s="183"/>
    </row>
  </sheetData>
  <mergeCells count="32">
    <mergeCell ref="A31:I31"/>
    <mergeCell ref="F33:I33"/>
    <mergeCell ref="A29:D29"/>
    <mergeCell ref="A30:D30"/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H28:H30"/>
    <mergeCell ref="B10:C16"/>
    <mergeCell ref="B17:C21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57-26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36B1-FA54-48C6-9765-D7E6E3524320}">
  <sheetPr>
    <pageSetUpPr fitToPage="1"/>
  </sheetPr>
  <dimension ref="A1:P33"/>
  <sheetViews>
    <sheetView topLeftCell="A5" zoomScaleNormal="100" workbookViewId="0">
      <selection activeCell="A8" sqref="A8:I3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x14ac:dyDescent="0.25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27" si="0">F10*E10</f>
        <v>0</v>
      </c>
      <c r="H10" s="70"/>
      <c r="I10" s="5"/>
      <c r="J10" s="3"/>
      <c r="K10" s="3"/>
      <c r="L10" s="3"/>
      <c r="M10" s="3"/>
      <c r="N10" s="3"/>
      <c r="O10" s="3"/>
      <c r="P10" s="3"/>
    </row>
    <row r="11" spans="1:16" x14ac:dyDescent="0.25">
      <c r="A11" s="43">
        <v>2</v>
      </c>
      <c r="B11" s="159"/>
      <c r="C11" s="159"/>
      <c r="D11" s="44" t="s">
        <v>12</v>
      </c>
      <c r="E11" s="26">
        <v>2.21</v>
      </c>
      <c r="F11" s="45">
        <v>9550.75</v>
      </c>
      <c r="G11" s="46">
        <f t="shared" si="0"/>
        <v>21107.157500000001</v>
      </c>
      <c r="H11" s="71"/>
      <c r="I11" s="7"/>
    </row>
    <row r="12" spans="1:16" x14ac:dyDescent="0.25">
      <c r="A12" s="43">
        <v>3</v>
      </c>
      <c r="B12" s="159"/>
      <c r="C12" s="159"/>
      <c r="D12" s="44" t="s">
        <v>5</v>
      </c>
      <c r="E12" s="26">
        <v>13.489999999999998</v>
      </c>
      <c r="F12" s="45">
        <v>5120.5</v>
      </c>
      <c r="G12" s="46">
        <f t="shared" si="0"/>
        <v>69075.544999999998</v>
      </c>
      <c r="H12" s="71"/>
      <c r="I12" s="7"/>
    </row>
    <row r="13" spans="1:16" ht="15" customHeight="1" x14ac:dyDescent="0.25">
      <c r="A13" s="43">
        <v>4</v>
      </c>
      <c r="B13" s="159"/>
      <c r="C13" s="159"/>
      <c r="D13" s="44" t="s">
        <v>6</v>
      </c>
      <c r="E13" s="26">
        <v>23.29</v>
      </c>
      <c r="F13" s="45">
        <v>3850</v>
      </c>
      <c r="G13" s="46">
        <f t="shared" si="0"/>
        <v>89666.5</v>
      </c>
      <c r="H13" s="71"/>
      <c r="I13" s="7"/>
    </row>
    <row r="14" spans="1:16" ht="15" customHeight="1" x14ac:dyDescent="0.25">
      <c r="A14" s="43">
        <v>5</v>
      </c>
      <c r="B14" s="159"/>
      <c r="C14" s="159"/>
      <c r="D14" s="44" t="s">
        <v>7</v>
      </c>
      <c r="E14" s="26">
        <v>12.25</v>
      </c>
      <c r="F14" s="45">
        <v>3000</v>
      </c>
      <c r="G14" s="46">
        <f t="shared" si="0"/>
        <v>36750</v>
      </c>
      <c r="H14" s="71"/>
      <c r="I14" s="7"/>
    </row>
    <row r="15" spans="1:16" ht="15" customHeight="1" x14ac:dyDescent="0.25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7"/>
      <c r="N15" s="4"/>
    </row>
    <row r="16" spans="1:16" ht="15" customHeight="1" x14ac:dyDescent="0.25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7"/>
    </row>
    <row r="17" spans="1:16" ht="15" customHeight="1" x14ac:dyDescent="0.25">
      <c r="A17" s="43">
        <v>8</v>
      </c>
      <c r="B17" s="153" t="s">
        <v>94</v>
      </c>
      <c r="C17" s="159"/>
      <c r="D17" s="44" t="s">
        <v>10</v>
      </c>
      <c r="E17" s="28">
        <v>0</v>
      </c>
      <c r="F17" s="45">
        <v>12582.16</v>
      </c>
      <c r="G17" s="46">
        <f t="shared" si="0"/>
        <v>0</v>
      </c>
      <c r="H17" s="93"/>
      <c r="I17" s="94"/>
      <c r="J17" s="3"/>
      <c r="K17" s="3"/>
      <c r="L17" s="3"/>
      <c r="M17" s="3"/>
      <c r="N17" s="3"/>
      <c r="O17" s="3"/>
      <c r="P17" s="3"/>
    </row>
    <row r="18" spans="1:16" x14ac:dyDescent="0.25">
      <c r="A18" s="43">
        <v>9</v>
      </c>
      <c r="B18" s="159"/>
      <c r="C18" s="159"/>
      <c r="D18" s="44" t="s">
        <v>12</v>
      </c>
      <c r="E18" s="26">
        <v>0</v>
      </c>
      <c r="F18" s="45">
        <v>9464.59</v>
      </c>
      <c r="G18" s="46">
        <f t="shared" si="0"/>
        <v>0</v>
      </c>
      <c r="H18" s="71"/>
      <c r="I18" s="7"/>
    </row>
    <row r="19" spans="1:16" x14ac:dyDescent="0.25">
      <c r="A19" s="43">
        <v>10</v>
      </c>
      <c r="B19" s="159"/>
      <c r="C19" s="159"/>
      <c r="D19" s="44" t="s">
        <v>5</v>
      </c>
      <c r="E19" s="26">
        <v>0</v>
      </c>
      <c r="F19" s="45">
        <v>6534</v>
      </c>
      <c r="G19" s="46">
        <f t="shared" si="0"/>
        <v>0</v>
      </c>
      <c r="H19" s="71"/>
      <c r="I19" s="7"/>
    </row>
    <row r="20" spans="1:16" x14ac:dyDescent="0.25">
      <c r="A20" s="43">
        <v>11</v>
      </c>
      <c r="B20" s="159"/>
      <c r="C20" s="159"/>
      <c r="D20" s="44" t="s">
        <v>6</v>
      </c>
      <c r="E20" s="26">
        <v>0.31</v>
      </c>
      <c r="F20" s="45">
        <v>5072.84</v>
      </c>
      <c r="G20" s="46">
        <f t="shared" si="0"/>
        <v>1572.5804000000001</v>
      </c>
      <c r="H20" s="71"/>
      <c r="I20" s="7"/>
      <c r="O20" s="4"/>
      <c r="P20" s="4"/>
    </row>
    <row r="21" spans="1:16" x14ac:dyDescent="0.25">
      <c r="A21" s="43">
        <v>12</v>
      </c>
      <c r="B21" s="159"/>
      <c r="C21" s="159"/>
      <c r="D21" s="44" t="s">
        <v>7</v>
      </c>
      <c r="E21" s="26">
        <v>0</v>
      </c>
      <c r="F21" s="45">
        <v>3695.09</v>
      </c>
      <c r="G21" s="46">
        <f t="shared" si="0"/>
        <v>0</v>
      </c>
      <c r="H21" s="71"/>
      <c r="I21" s="7"/>
      <c r="O21" s="4"/>
      <c r="P21" s="4"/>
    </row>
    <row r="22" spans="1:16" ht="15" customHeight="1" x14ac:dyDescent="0.25">
      <c r="A22" s="43">
        <v>13</v>
      </c>
      <c r="B22" s="162" t="s">
        <v>17</v>
      </c>
      <c r="C22" s="153" t="s">
        <v>14</v>
      </c>
      <c r="D22" s="159"/>
      <c r="E22" s="28">
        <v>289.11</v>
      </c>
      <c r="F22" s="45">
        <v>2480</v>
      </c>
      <c r="G22" s="46">
        <f t="shared" si="0"/>
        <v>716992.8</v>
      </c>
      <c r="H22" s="71"/>
      <c r="I22" s="7"/>
    </row>
    <row r="23" spans="1:16" x14ac:dyDescent="0.25">
      <c r="A23" s="43">
        <v>14</v>
      </c>
      <c r="B23" s="162"/>
      <c r="C23" s="153" t="s">
        <v>15</v>
      </c>
      <c r="D23" s="159"/>
      <c r="E23" s="28">
        <v>0</v>
      </c>
      <c r="F23" s="45">
        <v>1965.21</v>
      </c>
      <c r="G23" s="46">
        <f t="shared" si="0"/>
        <v>0</v>
      </c>
      <c r="H23" s="71"/>
      <c r="I23" s="7"/>
    </row>
    <row r="24" spans="1:16" ht="15" customHeight="1" x14ac:dyDescent="0.25">
      <c r="A24" s="43">
        <v>15</v>
      </c>
      <c r="B24" s="162"/>
      <c r="C24" s="153" t="s">
        <v>16</v>
      </c>
      <c r="D24" s="153"/>
      <c r="E24" s="29">
        <v>0</v>
      </c>
      <c r="F24" s="47">
        <v>1755.58</v>
      </c>
      <c r="G24" s="48">
        <f t="shared" si="0"/>
        <v>0</v>
      </c>
      <c r="H24" s="71"/>
      <c r="I24" s="7"/>
    </row>
    <row r="25" spans="1:16" ht="15" customHeight="1" x14ac:dyDescent="0.25">
      <c r="A25" s="43">
        <v>16</v>
      </c>
      <c r="B25" s="162" t="s">
        <v>56</v>
      </c>
      <c r="C25" s="153" t="s">
        <v>14</v>
      </c>
      <c r="D25" s="159"/>
      <c r="E25" s="28">
        <v>3.98</v>
      </c>
      <c r="F25" s="45">
        <v>1570</v>
      </c>
      <c r="G25" s="46">
        <f t="shared" si="0"/>
        <v>6248.6</v>
      </c>
      <c r="H25" s="71"/>
      <c r="I25" s="7"/>
    </row>
    <row r="26" spans="1:16" ht="15.75" customHeight="1" x14ac:dyDescent="0.25">
      <c r="A26" s="43">
        <v>17</v>
      </c>
      <c r="B26" s="162"/>
      <c r="C26" s="153" t="s">
        <v>15</v>
      </c>
      <c r="D26" s="159"/>
      <c r="E26" s="28">
        <v>0</v>
      </c>
      <c r="F26" s="45">
        <v>1177.23</v>
      </c>
      <c r="G26" s="46">
        <f t="shared" si="0"/>
        <v>0</v>
      </c>
      <c r="H26" s="71"/>
      <c r="I26" s="7"/>
    </row>
    <row r="27" spans="1:16" ht="15.75" customHeight="1" thickBot="1" x14ac:dyDescent="0.3">
      <c r="A27" s="43">
        <v>18</v>
      </c>
      <c r="B27" s="166"/>
      <c r="C27" s="167" t="s">
        <v>16</v>
      </c>
      <c r="D27" s="167"/>
      <c r="E27" s="30">
        <v>0</v>
      </c>
      <c r="F27" s="49">
        <v>928.16</v>
      </c>
      <c r="G27" s="50">
        <f t="shared" si="0"/>
        <v>0</v>
      </c>
      <c r="H27" s="71"/>
      <c r="I27" s="7"/>
      <c r="O27" s="4"/>
      <c r="P27" s="4"/>
    </row>
    <row r="28" spans="1:16" ht="15" customHeight="1" x14ac:dyDescent="0.25">
      <c r="A28" s="145" t="s">
        <v>43</v>
      </c>
      <c r="B28" s="146"/>
      <c r="C28" s="146"/>
      <c r="D28" s="147"/>
      <c r="E28" s="31">
        <f>SUM(E10:E21)</f>
        <v>51.55</v>
      </c>
      <c r="F28" s="52"/>
      <c r="G28" s="53">
        <f>SUM(G10:G21)</f>
        <v>218171.78290000002</v>
      </c>
      <c r="H28" s="218" t="s">
        <v>19</v>
      </c>
      <c r="I28" s="68"/>
    </row>
    <row r="29" spans="1:16" ht="15.75" customHeight="1" thickBot="1" x14ac:dyDescent="0.3">
      <c r="A29" s="148" t="s">
        <v>44</v>
      </c>
      <c r="B29" s="149"/>
      <c r="C29" s="149"/>
      <c r="D29" s="150"/>
      <c r="E29" s="32">
        <f>SUM(E22:E27)</f>
        <v>293.09000000000003</v>
      </c>
      <c r="F29" s="33"/>
      <c r="G29" s="54">
        <f>SUM(G22:G27)</f>
        <v>723241.4</v>
      </c>
      <c r="H29" s="219"/>
      <c r="I29" s="8"/>
      <c r="O29" s="4"/>
      <c r="P29" s="4"/>
    </row>
    <row r="30" spans="1:16" ht="15.75" customHeight="1" thickBot="1" x14ac:dyDescent="0.3">
      <c r="A30" s="151" t="s">
        <v>18</v>
      </c>
      <c r="B30" s="152"/>
      <c r="C30" s="152"/>
      <c r="D30" s="152"/>
      <c r="E30" s="33">
        <f>SUM(E28:E29)</f>
        <v>344.64000000000004</v>
      </c>
      <c r="F30" s="33"/>
      <c r="G30" s="55">
        <f>SUM(G28:G29)</f>
        <v>941413.18290000001</v>
      </c>
      <c r="H30" s="220"/>
      <c r="I30" s="69"/>
      <c r="O30" s="4"/>
      <c r="P30" s="4"/>
    </row>
    <row r="31" spans="1:16" ht="27.75" customHeight="1" x14ac:dyDescent="0.25">
      <c r="A31" s="182" t="s">
        <v>25</v>
      </c>
      <c r="B31" s="182"/>
      <c r="C31" s="182"/>
      <c r="D31" s="182"/>
      <c r="E31" s="182"/>
      <c r="F31" s="182"/>
      <c r="G31" s="182"/>
      <c r="H31" s="182"/>
      <c r="I31" s="182"/>
    </row>
    <row r="33" spans="6:9" x14ac:dyDescent="0.25">
      <c r="F33" s="183" t="s">
        <v>33</v>
      </c>
      <c r="G33" s="183"/>
      <c r="H33" s="183"/>
      <c r="I33" s="183"/>
    </row>
  </sheetData>
  <mergeCells count="32"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58-26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31FE-45B2-4C9C-A393-9F418B729E97}">
  <sheetPr>
    <pageSetUpPr fitToPage="1"/>
  </sheetPr>
  <dimension ref="A1:P33"/>
  <sheetViews>
    <sheetView topLeftCell="A10" zoomScaleNormal="100" workbookViewId="0">
      <selection activeCell="I30" sqref="I3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204" t="s">
        <v>26</v>
      </c>
      <c r="B1" s="205"/>
      <c r="C1" s="205"/>
      <c r="D1" s="206"/>
      <c r="E1" s="207"/>
      <c r="F1" s="208"/>
      <c r="G1" s="208"/>
      <c r="H1" s="208"/>
      <c r="I1" s="209"/>
    </row>
    <row r="2" spans="1:16" x14ac:dyDescent="0.25">
      <c r="A2" s="198" t="s">
        <v>28</v>
      </c>
      <c r="B2" s="199"/>
      <c r="C2" s="199"/>
      <c r="D2" s="200"/>
      <c r="E2" s="201"/>
      <c r="F2" s="202"/>
      <c r="G2" s="202"/>
      <c r="H2" s="202"/>
      <c r="I2" s="203"/>
    </row>
    <row r="3" spans="1:16" x14ac:dyDescent="0.25">
      <c r="A3" s="198" t="s">
        <v>29</v>
      </c>
      <c r="B3" s="199"/>
      <c r="C3" s="199"/>
      <c r="D3" s="200"/>
      <c r="E3" s="201"/>
      <c r="F3" s="202"/>
      <c r="G3" s="202"/>
      <c r="H3" s="202"/>
      <c r="I3" s="203"/>
    </row>
    <row r="4" spans="1:16" x14ac:dyDescent="0.25">
      <c r="A4" s="198" t="s">
        <v>27</v>
      </c>
      <c r="B4" s="199"/>
      <c r="C4" s="199"/>
      <c r="D4" s="200"/>
      <c r="E4" s="201"/>
      <c r="F4" s="202"/>
      <c r="G4" s="202"/>
      <c r="H4" s="202"/>
      <c r="I4" s="203"/>
    </row>
    <row r="5" spans="1:16" x14ac:dyDescent="0.25">
      <c r="A5" s="198" t="s">
        <v>30</v>
      </c>
      <c r="B5" s="199"/>
      <c r="C5" s="199"/>
      <c r="D5" s="200"/>
      <c r="E5" s="201"/>
      <c r="F5" s="202"/>
      <c r="G5" s="202"/>
      <c r="H5" s="202"/>
      <c r="I5" s="203"/>
    </row>
    <row r="6" spans="1:16" x14ac:dyDescent="0.25">
      <c r="A6" s="198" t="s">
        <v>31</v>
      </c>
      <c r="B6" s="199"/>
      <c r="C6" s="199"/>
      <c r="D6" s="200"/>
      <c r="E6" s="201"/>
      <c r="F6" s="202"/>
      <c r="G6" s="202"/>
      <c r="H6" s="202"/>
      <c r="I6" s="203"/>
    </row>
    <row r="7" spans="1:16" ht="15.75" thickBot="1" x14ac:dyDescent="0.3">
      <c r="A7" s="184" t="s">
        <v>32</v>
      </c>
      <c r="B7" s="185"/>
      <c r="C7" s="185"/>
      <c r="D7" s="186"/>
      <c r="E7" s="187"/>
      <c r="F7" s="188"/>
      <c r="G7" s="188"/>
      <c r="H7" s="188"/>
      <c r="I7" s="189"/>
    </row>
    <row r="8" spans="1:16" ht="96" customHeight="1" x14ac:dyDescent="0.25">
      <c r="A8" s="95" t="s">
        <v>0</v>
      </c>
      <c r="B8" s="190" t="s">
        <v>1</v>
      </c>
      <c r="C8" s="191"/>
      <c r="D8" s="192"/>
      <c r="E8" s="96" t="s">
        <v>20</v>
      </c>
      <c r="F8" s="96" t="s">
        <v>21</v>
      </c>
      <c r="G8" s="97" t="s">
        <v>8</v>
      </c>
      <c r="H8" s="98" t="s">
        <v>46</v>
      </c>
      <c r="I8" s="99" t="s">
        <v>9</v>
      </c>
    </row>
    <row r="9" spans="1:16" ht="15.75" thickBot="1" x14ac:dyDescent="0.3">
      <c r="A9" s="15">
        <v>1</v>
      </c>
      <c r="B9" s="193">
        <v>2</v>
      </c>
      <c r="C9" s="194"/>
      <c r="D9" s="195"/>
      <c r="E9" s="17">
        <v>3</v>
      </c>
      <c r="F9" s="17">
        <v>4</v>
      </c>
      <c r="G9" s="16" t="s">
        <v>42</v>
      </c>
      <c r="H9" s="100">
        <v>6</v>
      </c>
      <c r="I9" s="101" t="s">
        <v>45</v>
      </c>
    </row>
    <row r="10" spans="1:16" ht="15" customHeight="1" thickBot="1" x14ac:dyDescent="0.3">
      <c r="A10" s="63">
        <v>1</v>
      </c>
      <c r="B10" s="160" t="s">
        <v>11</v>
      </c>
      <c r="C10" s="161"/>
      <c r="D10" s="62" t="s">
        <v>10</v>
      </c>
      <c r="E10" s="82">
        <v>0</v>
      </c>
      <c r="F10" s="65">
        <v>16966.59</v>
      </c>
      <c r="G10" s="66">
        <f t="shared" ref="G10:G27" si="0">F10*E10</f>
        <v>0</v>
      </c>
      <c r="H10" s="70"/>
      <c r="I10" s="5">
        <f>SUM(E10*H10)</f>
        <v>0</v>
      </c>
      <c r="J10" s="3"/>
      <c r="K10" s="3"/>
      <c r="L10" s="3"/>
      <c r="M10" s="3"/>
      <c r="N10" s="3"/>
      <c r="O10" s="3"/>
      <c r="P10" s="3"/>
    </row>
    <row r="11" spans="1:16" ht="15.75" thickBot="1" x14ac:dyDescent="0.3">
      <c r="A11" s="43">
        <v>2</v>
      </c>
      <c r="B11" s="159"/>
      <c r="C11" s="159"/>
      <c r="D11" s="44" t="s">
        <v>12</v>
      </c>
      <c r="E11" s="26">
        <v>0</v>
      </c>
      <c r="F11" s="45">
        <v>9550.75</v>
      </c>
      <c r="G11" s="46">
        <f t="shared" si="0"/>
        <v>0</v>
      </c>
      <c r="H11" s="71"/>
      <c r="I11" s="5">
        <f t="shared" ref="I11:I27" si="1">SUM(E11*H11)</f>
        <v>0</v>
      </c>
    </row>
    <row r="12" spans="1:16" ht="15.75" thickBot="1" x14ac:dyDescent="0.3">
      <c r="A12" s="43">
        <v>3</v>
      </c>
      <c r="B12" s="159"/>
      <c r="C12" s="159"/>
      <c r="D12" s="44" t="s">
        <v>5</v>
      </c>
      <c r="E12" s="26">
        <v>4.0699999999999994</v>
      </c>
      <c r="F12" s="45">
        <v>5120.5</v>
      </c>
      <c r="G12" s="46">
        <f t="shared" si="0"/>
        <v>20840.434999999998</v>
      </c>
      <c r="H12" s="71"/>
      <c r="I12" s="5">
        <f t="shared" si="1"/>
        <v>0</v>
      </c>
    </row>
    <row r="13" spans="1:16" ht="15" customHeight="1" thickBot="1" x14ac:dyDescent="0.3">
      <c r="A13" s="43">
        <v>4</v>
      </c>
      <c r="B13" s="159"/>
      <c r="C13" s="159"/>
      <c r="D13" s="44" t="s">
        <v>6</v>
      </c>
      <c r="E13" s="26">
        <v>15.399999999999999</v>
      </c>
      <c r="F13" s="45">
        <v>3850</v>
      </c>
      <c r="G13" s="46">
        <f t="shared" si="0"/>
        <v>59289.999999999993</v>
      </c>
      <c r="H13" s="71"/>
      <c r="I13" s="5">
        <f t="shared" si="1"/>
        <v>0</v>
      </c>
    </row>
    <row r="14" spans="1:16" ht="15" customHeight="1" thickBot="1" x14ac:dyDescent="0.3">
      <c r="A14" s="43">
        <v>5</v>
      </c>
      <c r="B14" s="159"/>
      <c r="C14" s="159"/>
      <c r="D14" s="44" t="s">
        <v>7</v>
      </c>
      <c r="E14" s="26">
        <v>18.57</v>
      </c>
      <c r="F14" s="45">
        <v>3000</v>
      </c>
      <c r="G14" s="46">
        <f t="shared" si="0"/>
        <v>55710</v>
      </c>
      <c r="H14" s="71"/>
      <c r="I14" s="5">
        <f t="shared" si="1"/>
        <v>0</v>
      </c>
    </row>
    <row r="15" spans="1:16" ht="15" customHeight="1" thickBot="1" x14ac:dyDescent="0.3">
      <c r="A15" s="43">
        <v>6</v>
      </c>
      <c r="B15" s="159"/>
      <c r="C15" s="159"/>
      <c r="D15" s="44" t="s">
        <v>13</v>
      </c>
      <c r="E15" s="28">
        <v>0</v>
      </c>
      <c r="F15" s="45">
        <v>2747.25</v>
      </c>
      <c r="G15" s="46">
        <f t="shared" si="0"/>
        <v>0</v>
      </c>
      <c r="H15" s="71"/>
      <c r="I15" s="5">
        <f t="shared" si="1"/>
        <v>0</v>
      </c>
      <c r="N15" s="4"/>
    </row>
    <row r="16" spans="1:16" ht="15" customHeight="1" thickBot="1" x14ac:dyDescent="0.3">
      <c r="A16" s="43">
        <v>7</v>
      </c>
      <c r="B16" s="159"/>
      <c r="C16" s="159"/>
      <c r="D16" s="44" t="s">
        <v>47</v>
      </c>
      <c r="E16" s="28">
        <v>0</v>
      </c>
      <c r="F16" s="45">
        <v>2600</v>
      </c>
      <c r="G16" s="46">
        <f t="shared" si="0"/>
        <v>0</v>
      </c>
      <c r="H16" s="71"/>
      <c r="I16" s="5">
        <f t="shared" si="1"/>
        <v>0</v>
      </c>
    </row>
    <row r="17" spans="1:16" ht="15" customHeight="1" thickBot="1" x14ac:dyDescent="0.3">
      <c r="A17" s="43">
        <v>8</v>
      </c>
      <c r="B17" s="153" t="s">
        <v>95</v>
      </c>
      <c r="C17" s="159"/>
      <c r="D17" s="44" t="s">
        <v>10</v>
      </c>
      <c r="E17" s="28">
        <v>0</v>
      </c>
      <c r="F17" s="45">
        <v>12582.16</v>
      </c>
      <c r="G17" s="46">
        <f t="shared" si="0"/>
        <v>0</v>
      </c>
      <c r="H17" s="93"/>
      <c r="I17" s="5">
        <f t="shared" si="1"/>
        <v>0</v>
      </c>
      <c r="J17" s="3"/>
      <c r="K17" s="3"/>
      <c r="L17" s="3"/>
      <c r="M17" s="3"/>
      <c r="N17" s="3"/>
      <c r="O17" s="3"/>
      <c r="P17" s="3"/>
    </row>
    <row r="18" spans="1:16" ht="15.75" thickBot="1" x14ac:dyDescent="0.3">
      <c r="A18" s="43">
        <v>9</v>
      </c>
      <c r="B18" s="159"/>
      <c r="C18" s="159"/>
      <c r="D18" s="44" t="s">
        <v>12</v>
      </c>
      <c r="E18" s="26">
        <v>0</v>
      </c>
      <c r="F18" s="45">
        <v>9464.59</v>
      </c>
      <c r="G18" s="46">
        <f t="shared" si="0"/>
        <v>0</v>
      </c>
      <c r="H18" s="71"/>
      <c r="I18" s="5">
        <f t="shared" si="1"/>
        <v>0</v>
      </c>
    </row>
    <row r="19" spans="1:16" ht="15.75" thickBot="1" x14ac:dyDescent="0.3">
      <c r="A19" s="43">
        <v>10</v>
      </c>
      <c r="B19" s="159"/>
      <c r="C19" s="159"/>
      <c r="D19" s="44" t="s">
        <v>5</v>
      </c>
      <c r="E19" s="26">
        <v>0</v>
      </c>
      <c r="F19" s="45">
        <v>6534</v>
      </c>
      <c r="G19" s="46">
        <f t="shared" si="0"/>
        <v>0</v>
      </c>
      <c r="H19" s="71"/>
      <c r="I19" s="5">
        <f t="shared" si="1"/>
        <v>0</v>
      </c>
    </row>
    <row r="20" spans="1:16" ht="15.75" thickBot="1" x14ac:dyDescent="0.3">
      <c r="A20" s="43">
        <v>11</v>
      </c>
      <c r="B20" s="159"/>
      <c r="C20" s="159"/>
      <c r="D20" s="44" t="s">
        <v>6</v>
      </c>
      <c r="E20" s="26">
        <v>1.02</v>
      </c>
      <c r="F20" s="45">
        <v>5072.84</v>
      </c>
      <c r="G20" s="46">
        <f t="shared" si="0"/>
        <v>5174.2968000000001</v>
      </c>
      <c r="H20" s="71"/>
      <c r="I20" s="5">
        <f t="shared" si="1"/>
        <v>0</v>
      </c>
      <c r="O20" s="4"/>
      <c r="P20" s="4"/>
    </row>
    <row r="21" spans="1:16" ht="15.75" thickBot="1" x14ac:dyDescent="0.3">
      <c r="A21" s="43">
        <v>12</v>
      </c>
      <c r="B21" s="159"/>
      <c r="C21" s="159"/>
      <c r="D21" s="44" t="s">
        <v>7</v>
      </c>
      <c r="E21" s="26">
        <v>1.02</v>
      </c>
      <c r="F21" s="45">
        <v>3695.09</v>
      </c>
      <c r="G21" s="46">
        <f t="shared" si="0"/>
        <v>3768.9918000000002</v>
      </c>
      <c r="H21" s="71"/>
      <c r="I21" s="5">
        <f t="shared" si="1"/>
        <v>0</v>
      </c>
      <c r="O21" s="4"/>
      <c r="P21" s="4"/>
    </row>
    <row r="22" spans="1:16" ht="15" customHeight="1" thickBot="1" x14ac:dyDescent="0.3">
      <c r="A22" s="43">
        <v>13</v>
      </c>
      <c r="B22" s="162" t="s">
        <v>17</v>
      </c>
      <c r="C22" s="153" t="s">
        <v>14</v>
      </c>
      <c r="D22" s="159"/>
      <c r="E22" s="28">
        <v>293.77999999999997</v>
      </c>
      <c r="F22" s="45">
        <v>2480</v>
      </c>
      <c r="G22" s="46">
        <f t="shared" si="0"/>
        <v>728574.39999999991</v>
      </c>
      <c r="H22" s="71"/>
      <c r="I22" s="5">
        <f t="shared" si="1"/>
        <v>0</v>
      </c>
    </row>
    <row r="23" spans="1:16" ht="15.75" thickBot="1" x14ac:dyDescent="0.3">
      <c r="A23" s="43">
        <v>14</v>
      </c>
      <c r="B23" s="162"/>
      <c r="C23" s="153" t="s">
        <v>15</v>
      </c>
      <c r="D23" s="159"/>
      <c r="E23" s="28">
        <v>0</v>
      </c>
      <c r="F23" s="45">
        <v>1965.21</v>
      </c>
      <c r="G23" s="46">
        <f t="shared" si="0"/>
        <v>0</v>
      </c>
      <c r="H23" s="71"/>
      <c r="I23" s="5">
        <f t="shared" si="1"/>
        <v>0</v>
      </c>
    </row>
    <row r="24" spans="1:16" ht="15" customHeight="1" thickBot="1" x14ac:dyDescent="0.3">
      <c r="A24" s="43">
        <v>15</v>
      </c>
      <c r="B24" s="162"/>
      <c r="C24" s="153" t="s">
        <v>16</v>
      </c>
      <c r="D24" s="153"/>
      <c r="E24" s="29">
        <v>0</v>
      </c>
      <c r="F24" s="47">
        <v>1755.58</v>
      </c>
      <c r="G24" s="48">
        <f t="shared" si="0"/>
        <v>0</v>
      </c>
      <c r="H24" s="71"/>
      <c r="I24" s="5">
        <f t="shared" si="1"/>
        <v>0</v>
      </c>
    </row>
    <row r="25" spans="1:16" ht="15" customHeight="1" thickBot="1" x14ac:dyDescent="0.3">
      <c r="A25" s="43">
        <v>16</v>
      </c>
      <c r="B25" s="162" t="s">
        <v>56</v>
      </c>
      <c r="C25" s="153" t="s">
        <v>14</v>
      </c>
      <c r="D25" s="159"/>
      <c r="E25" s="28">
        <v>22.43</v>
      </c>
      <c r="F25" s="45">
        <v>1570</v>
      </c>
      <c r="G25" s="46">
        <f t="shared" si="0"/>
        <v>35215.1</v>
      </c>
      <c r="H25" s="71"/>
      <c r="I25" s="5">
        <f t="shared" si="1"/>
        <v>0</v>
      </c>
    </row>
    <row r="26" spans="1:16" ht="15.75" customHeight="1" thickBot="1" x14ac:dyDescent="0.3">
      <c r="A26" s="43">
        <v>17</v>
      </c>
      <c r="B26" s="162"/>
      <c r="C26" s="153" t="s">
        <v>15</v>
      </c>
      <c r="D26" s="159"/>
      <c r="E26" s="28">
        <v>0</v>
      </c>
      <c r="F26" s="45">
        <v>1177.23</v>
      </c>
      <c r="G26" s="46">
        <f t="shared" si="0"/>
        <v>0</v>
      </c>
      <c r="H26" s="71"/>
      <c r="I26" s="5">
        <f t="shared" si="1"/>
        <v>0</v>
      </c>
    </row>
    <row r="27" spans="1:16" ht="15.75" customHeight="1" thickBot="1" x14ac:dyDescent="0.3">
      <c r="A27" s="43">
        <v>18</v>
      </c>
      <c r="B27" s="166"/>
      <c r="C27" s="167" t="s">
        <v>16</v>
      </c>
      <c r="D27" s="167"/>
      <c r="E27" s="30">
        <v>0</v>
      </c>
      <c r="F27" s="49">
        <v>928.16</v>
      </c>
      <c r="G27" s="50">
        <f t="shared" si="0"/>
        <v>0</v>
      </c>
      <c r="H27" s="71"/>
      <c r="I27" s="5">
        <f t="shared" si="1"/>
        <v>0</v>
      </c>
      <c r="O27" s="4"/>
      <c r="P27" s="4"/>
    </row>
    <row r="28" spans="1:16" ht="15" customHeight="1" x14ac:dyDescent="0.25">
      <c r="A28" s="145" t="s">
        <v>43</v>
      </c>
      <c r="B28" s="146"/>
      <c r="C28" s="146"/>
      <c r="D28" s="147"/>
      <c r="E28" s="31">
        <f>SUM(E10:E21)</f>
        <v>40.080000000000005</v>
      </c>
      <c r="F28" s="52"/>
      <c r="G28" s="53">
        <f>SUM(G10:G21)</f>
        <v>144783.7236</v>
      </c>
      <c r="H28" s="218" t="s">
        <v>19</v>
      </c>
      <c r="I28" s="68">
        <f>SUM(I10:I21)</f>
        <v>0</v>
      </c>
    </row>
    <row r="29" spans="1:16" ht="15.75" customHeight="1" thickBot="1" x14ac:dyDescent="0.3">
      <c r="A29" s="148" t="s">
        <v>44</v>
      </c>
      <c r="B29" s="149"/>
      <c r="C29" s="149"/>
      <c r="D29" s="150"/>
      <c r="E29" s="32">
        <f>SUM(E22:E27)</f>
        <v>316.20999999999998</v>
      </c>
      <c r="F29" s="33"/>
      <c r="G29" s="54">
        <f>SUM(G22:G27)</f>
        <v>763789.49999999988</v>
      </c>
      <c r="H29" s="219"/>
      <c r="I29" s="8">
        <f>SUM(I22:I27)</f>
        <v>0</v>
      </c>
      <c r="O29" s="4"/>
      <c r="P29" s="4"/>
    </row>
    <row r="30" spans="1:16" ht="15.75" customHeight="1" thickBot="1" x14ac:dyDescent="0.3">
      <c r="A30" s="151" t="s">
        <v>18</v>
      </c>
      <c r="B30" s="152"/>
      <c r="C30" s="152"/>
      <c r="D30" s="152"/>
      <c r="E30" s="33">
        <f>SUM(E28:E29)</f>
        <v>356.28999999999996</v>
      </c>
      <c r="F30" s="33"/>
      <c r="G30" s="55">
        <f>SUM(G28:G29)</f>
        <v>908573.22359999991</v>
      </c>
      <c r="H30" s="220"/>
      <c r="I30" s="69">
        <f>SUM(I28:I29)</f>
        <v>0</v>
      </c>
      <c r="O30" s="4"/>
      <c r="P30" s="4"/>
    </row>
    <row r="31" spans="1:16" ht="27.75" customHeight="1" x14ac:dyDescent="0.25">
      <c r="A31" s="182" t="s">
        <v>25</v>
      </c>
      <c r="B31" s="182"/>
      <c r="C31" s="182"/>
      <c r="D31" s="182"/>
      <c r="E31" s="182"/>
      <c r="F31" s="182"/>
      <c r="G31" s="182"/>
      <c r="H31" s="182"/>
      <c r="I31" s="182"/>
    </row>
    <row r="33" spans="6:9" x14ac:dyDescent="0.25">
      <c r="F33" s="183" t="s">
        <v>33</v>
      </c>
      <c r="G33" s="183"/>
      <c r="H33" s="183"/>
      <c r="I33" s="183"/>
    </row>
  </sheetData>
  <mergeCells count="32"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59-26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Насловна нове</vt:lpstr>
      <vt:lpstr>Преглед</vt:lpstr>
      <vt:lpstr>Задња</vt:lpstr>
      <vt:lpstr>47</vt:lpstr>
      <vt:lpstr>49</vt:lpstr>
      <vt:lpstr>51</vt:lpstr>
      <vt:lpstr>57</vt:lpstr>
      <vt:lpstr>58</vt:lpstr>
      <vt:lpstr>59</vt:lpstr>
      <vt:lpstr>60</vt:lpstr>
      <vt:lpstr>61</vt:lpstr>
      <vt:lpstr>67</vt:lpstr>
      <vt:lpstr>68</vt:lpstr>
      <vt:lpstr>Sheet1</vt:lpstr>
      <vt:lpstr>69</vt:lpstr>
      <vt:lpstr>70</vt:lpstr>
      <vt:lpstr>71</vt:lpstr>
      <vt:lpstr>72</vt:lpstr>
      <vt:lpstr>73</vt:lpstr>
      <vt:lpstr>74</vt:lpstr>
      <vt:lpstr>'47'!Print_Area</vt:lpstr>
      <vt:lpstr>'49'!Print_Area</vt:lpstr>
      <vt:lpstr>'51'!Print_Area</vt:lpstr>
      <vt:lpstr>'57'!Print_Area</vt:lpstr>
      <vt:lpstr>'58'!Print_Area</vt:lpstr>
      <vt:lpstr>'59'!Print_Area</vt:lpstr>
      <vt:lpstr>'60'!Print_Area</vt:lpstr>
      <vt:lpstr>'61'!Print_Area</vt:lpstr>
      <vt:lpstr>'67'!Print_Area</vt:lpstr>
      <vt:lpstr>'68'!Print_Area</vt:lpstr>
      <vt:lpstr>'69'!Print_Area</vt:lpstr>
      <vt:lpstr>'70'!Print_Area</vt:lpstr>
      <vt:lpstr>'72'!Print_Area</vt:lpstr>
      <vt:lpstr>Задња!Print_Area</vt:lpstr>
      <vt:lpstr>'Насловна нове'!Print_Area</vt:lpstr>
      <vt:lpstr>Преглед!Print_Area</vt:lpstr>
      <vt:lpstr>Преглед!Print_Titles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Александар;jovana</dc:creator>
  <cp:lastModifiedBy>Jovana</cp:lastModifiedBy>
  <cp:lastPrinted>2026-07-08T09:40:38Z</cp:lastPrinted>
  <dcterms:created xsi:type="dcterms:W3CDTF">2022-12-05T11:30:25Z</dcterms:created>
  <dcterms:modified xsi:type="dcterms:W3CDTF">2026-07-13T08:43:45Z</dcterms:modified>
</cp:coreProperties>
</file>